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I:\DIRAC\DGI\SEGEC\LICITAÇÕES 2023\SERVIÇOS\PGE 25-2023 - Facilities Hard Services Hélio Fraga\Publicar\"/>
    </mc:Choice>
  </mc:AlternateContent>
  <xr:revisionPtr revIDLastSave="0" documentId="8_{F6FA481E-F26E-4B1C-B365-7A29A83073C6}" xr6:coauthVersionLast="47" xr6:coauthVersionMax="47" xr10:uidLastSave="{00000000-0000-0000-0000-000000000000}"/>
  <bookViews>
    <workbookView xWindow="-120" yWindow="-120" windowWidth="24240" windowHeight="13140" tabRatio="921" xr2:uid="{00000000-000D-0000-FFFF-FFFF00000000}"/>
  </bookViews>
  <sheets>
    <sheet name="Legenda das ABAS _ CBO" sheetId="1" r:id="rId1"/>
    <sheet name="01" sheetId="7" r:id="rId2"/>
    <sheet name="02" sheetId="9" r:id="rId3"/>
    <sheet name="03" sheetId="10" r:id="rId4"/>
    <sheet name="04" sheetId="11" r:id="rId5"/>
    <sheet name="05" sheetId="12" r:id="rId6"/>
    <sheet name="06" sheetId="21" r:id="rId7"/>
    <sheet name="07" sheetId="13" r:id="rId8"/>
    <sheet name="CCT Sinduscon2023" sheetId="22" r:id="rId9"/>
    <sheet name="AVAL.QUAL.AR" sheetId="15" r:id="rId10"/>
    <sheet name="LIMP.AR COND" sheetId="17" r:id="rId11"/>
    <sheet name="MANUT HVAC" sheetId="16" r:id="rId12"/>
    <sheet name="SIST MANUT PREDIAL" sheetId="14" r:id="rId13"/>
    <sheet name="MANUT NOBREAK" sheetId="18" r:id="rId14"/>
    <sheet name="INTEGRIDADE CAPELAS" sheetId="19" r:id="rId15"/>
    <sheet name="MANUT FREEZER" sheetId="20" r:id="rId16"/>
  </sheets>
  <externalReferences>
    <externalReference r:id="rId17"/>
    <externalReference r:id="rId18"/>
  </externalReferences>
  <definedNames>
    <definedName name="_1Excel_BuiltIn_Print_Area_2_1" localSheetId="12">!#REF!</definedName>
    <definedName name="_1Excel_BuiltIn_Print_Area_2_1">!#REF!</definedName>
    <definedName name="_2Excel_BuiltIn_Print_Area_3_1">!#REF!</definedName>
    <definedName name="_xlnm._FilterDatabase" localSheetId="0" hidden="1">'Legenda das ABAS _ CBO'!$B$1:$F$8</definedName>
    <definedName name="_ipi1" localSheetId="0">#REF!</definedName>
    <definedName name="_ipi1" localSheetId="12">#REF!</definedName>
    <definedName name="_ipi1">#REF!</definedName>
    <definedName name="A" localSheetId="12">#REF!</definedName>
    <definedName name="A">#REF!</definedName>
    <definedName name="ALÍQUOTA">'[1]Tabela de ANS'!$K$14*'[1]Tabela de ANS'!$J$14</definedName>
    <definedName name="ALÍQUOTAII">'[1]Tabela de ANS'!$E$14*'[1]Tabela de ANS'!$D$14</definedName>
    <definedName name="Area">'[2]Relatório Serviços de DEMANDA'!$T$3:$T$5</definedName>
    <definedName name="_xlnm.Print_Area" localSheetId="9">'AVAL.QUAL.AR'!$A$2:$X$55</definedName>
    <definedName name="_xlnm.Print_Area" localSheetId="14">'INTEGRIDADE CAPELAS'!$A$2:$X$51</definedName>
    <definedName name="_xlnm.Print_Area" localSheetId="0">'Legenda das ABAS _ CBO'!$B$1:$L$9</definedName>
    <definedName name="_xlnm.Print_Area" localSheetId="10">'LIMP.AR COND'!$A$2:$X$51</definedName>
    <definedName name="_xlnm.Print_Area" localSheetId="15">'MANUT FREEZER'!$A$2:$X$55</definedName>
    <definedName name="_xlnm.Print_Area" localSheetId="11">'MANUT HVAC'!$A$2:$X$56</definedName>
    <definedName name="_xlnm.Print_Area" localSheetId="13">'MANUT NOBREAK'!$A$2:$N$51</definedName>
    <definedName name="_xlnm.Print_Area" localSheetId="12">'SIST MANUT PREDIAL'!$A$2:$X$53</definedName>
    <definedName name="base" localSheetId="0">#REF!</definedName>
    <definedName name="base" localSheetId="12">#REF!</definedName>
    <definedName name="base">#REF!</definedName>
    <definedName name="CAMINHÃO" localSheetId="12">#REF!</definedName>
    <definedName name="CAMINHÃO">#REF!</definedName>
    <definedName name="CPMF" localSheetId="12">!#REF!</definedName>
    <definedName name="CPMF">!#REF!</definedName>
    <definedName name="DFSFSDFS" localSheetId="12">#REF!</definedName>
    <definedName name="DFSFSDFS">#REF!</definedName>
    <definedName name="Fator" localSheetId="12">#REF!</definedName>
    <definedName name="Fator">#REF!</definedName>
    <definedName name="Funções" localSheetId="12">#REF!</definedName>
    <definedName name="Funções">#REF!</definedName>
    <definedName name="G" localSheetId="12">#REF!</definedName>
    <definedName name="G">#REF!</definedName>
    <definedName name="GFGD" localSheetId="12">#REF!</definedName>
    <definedName name="GFGD">#REF!</definedName>
    <definedName name="hhhhh" localSheetId="12">#REF!</definedName>
    <definedName name="hhhhh">#REF!</definedName>
    <definedName name="ipi" localSheetId="12">#REF!</definedName>
    <definedName name="ipi">#REF!</definedName>
    <definedName name="kubuspalmeiras" localSheetId="9">#REF!</definedName>
    <definedName name="kubuspalmeiras" localSheetId="14">#REF!</definedName>
    <definedName name="kubuspalmeiras" localSheetId="10">#REF!</definedName>
    <definedName name="kubuspalmeiras" localSheetId="15">#REF!</definedName>
    <definedName name="kubuspalmeiras" localSheetId="11">#REF!</definedName>
    <definedName name="kubuspalmeiras" localSheetId="13">#REF!</definedName>
    <definedName name="kubuspalmeiras">#REF!</definedName>
    <definedName name="kubusretiro" localSheetId="9">#REF!</definedName>
    <definedName name="kubusretiro" localSheetId="14">#REF!</definedName>
    <definedName name="kubusretiro" localSheetId="10">#REF!</definedName>
    <definedName name="kubusretiro" localSheetId="15">#REF!</definedName>
    <definedName name="kubusretiro" localSheetId="11">#REF!</definedName>
    <definedName name="kubusretiro" localSheetId="13">#REF!</definedName>
    <definedName name="kubusretiro">#REF!</definedName>
    <definedName name="MAIS" localSheetId="12">#REF!</definedName>
    <definedName name="MAIS">#REF!</definedName>
    <definedName name="MENOS" localSheetId="12">#REF!</definedName>
    <definedName name="MENOS">#REF!</definedName>
    <definedName name="MM" localSheetId="12">'[2]Relatório Serviços de DEMANDA'!#REF!</definedName>
    <definedName name="MM">'[2]Relatório Serviços de DEMANDA'!#REF!</definedName>
    <definedName name="Motos" localSheetId="12">#REF!</definedName>
    <definedName name="Motos">#REF!</definedName>
    <definedName name="Multiplicador" localSheetId="12">#REF!</definedName>
    <definedName name="Multiplicador">#REF!</definedName>
    <definedName name="PRECO" localSheetId="12">#REF!</definedName>
    <definedName name="PRECO">#REF!</definedName>
    <definedName name="REGULADORA" localSheetId="12">#REF!</definedName>
    <definedName name="REGULADORA">#REF!</definedName>
    <definedName name="SD" localSheetId="12">#REF!</definedName>
    <definedName name="SD">#REF!</definedName>
    <definedName name="SOMA" localSheetId="12">#REF!</definedName>
    <definedName name="SOMA">#REF!</definedName>
    <definedName name="SUPERVISOR" localSheetId="12">#REF!</definedName>
    <definedName name="SUPERVISOR">#REF!</definedName>
    <definedName name="_xlnm.Print_Titles" localSheetId="9">'AVAL.QUAL.AR'!$2:$7</definedName>
    <definedName name="_xlnm.Print_Titles" localSheetId="14">'INTEGRIDADE CAPELAS'!$2:$7</definedName>
    <definedName name="_xlnm.Print_Titles" localSheetId="10">'LIMP.AR COND'!$2:$7</definedName>
    <definedName name="_xlnm.Print_Titles" localSheetId="15">'MANUT FREEZER'!$2:$7</definedName>
    <definedName name="_xlnm.Print_Titles" localSheetId="11">'MANUT HVAC'!$2:$7</definedName>
    <definedName name="_xlnm.Print_Titles" localSheetId="13">'MANUT NOBREAK'!$2:$7</definedName>
    <definedName name="_xlnm.Print_Titles" localSheetId="12">'SIST MANUT PREDIAL'!$2:$7</definedName>
    <definedName name="Total" localSheetId="12">#REF!</definedName>
    <definedName name="Total">#REF!</definedName>
    <definedName name="TOTALCLP03" localSheetId="12">#REF!</definedName>
    <definedName name="TOTALCLP03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2" i="18" l="1"/>
  <c r="D18" i="18"/>
  <c r="D17" i="18"/>
  <c r="D16" i="18"/>
  <c r="D15" i="18"/>
  <c r="D14" i="18"/>
  <c r="D13" i="18"/>
  <c r="D12" i="18"/>
  <c r="D11" i="18"/>
  <c r="M11" i="18"/>
  <c r="V20" i="17"/>
  <c r="V18" i="17"/>
  <c r="Q18" i="17"/>
  <c r="R16" i="17"/>
  <c r="N22" i="17"/>
  <c r="M22" i="17"/>
  <c r="N19" i="17"/>
  <c r="M19" i="17"/>
  <c r="D11" i="20"/>
  <c r="D11" i="14"/>
  <c r="F9" i="1"/>
  <c r="W28" i="20"/>
  <c r="Q28" i="20"/>
  <c r="W26" i="20"/>
  <c r="V26" i="20"/>
  <c r="V28" i="20" s="1"/>
  <c r="R26" i="20"/>
  <c r="R28" i="20" s="1"/>
  <c r="Q26" i="20"/>
  <c r="M26" i="20"/>
  <c r="M28" i="20" s="1"/>
  <c r="L26" i="20"/>
  <c r="L28" i="20" s="1"/>
  <c r="K26" i="20"/>
  <c r="X23" i="20"/>
  <c r="S23" i="20"/>
  <c r="N23" i="20"/>
  <c r="X22" i="20"/>
  <c r="S22" i="20"/>
  <c r="N22" i="20"/>
  <c r="D22" i="20" s="1"/>
  <c r="X21" i="20"/>
  <c r="S21" i="20"/>
  <c r="N21" i="20"/>
  <c r="D21" i="20" s="1"/>
  <c r="C21" i="20" s="1"/>
  <c r="A21" i="20"/>
  <c r="X20" i="20"/>
  <c r="D20" i="20" s="1"/>
  <c r="C20" i="20" s="1"/>
  <c r="S20" i="20"/>
  <c r="N20" i="20"/>
  <c r="A20" i="20"/>
  <c r="X19" i="20"/>
  <c r="S19" i="20"/>
  <c r="N19" i="20"/>
  <c r="D19" i="20" s="1"/>
  <c r="C19" i="20" s="1"/>
  <c r="A19" i="20"/>
  <c r="X18" i="20"/>
  <c r="D18" i="20" s="1"/>
  <c r="C18" i="20" s="1"/>
  <c r="S18" i="20"/>
  <c r="N18" i="20"/>
  <c r="A18" i="20"/>
  <c r="X17" i="20"/>
  <c r="S17" i="20"/>
  <c r="N17" i="20"/>
  <c r="D17" i="20" s="1"/>
  <c r="C17" i="20" s="1"/>
  <c r="A17" i="20"/>
  <c r="X16" i="20"/>
  <c r="D16" i="20" s="1"/>
  <c r="C16" i="20" s="1"/>
  <c r="S16" i="20"/>
  <c r="N16" i="20"/>
  <c r="A16" i="20"/>
  <c r="X15" i="20"/>
  <c r="S15" i="20"/>
  <c r="N15" i="20"/>
  <c r="D15" i="20" s="1"/>
  <c r="C15" i="20" s="1"/>
  <c r="A15" i="20"/>
  <c r="X14" i="20"/>
  <c r="D14" i="20" s="1"/>
  <c r="C14" i="20" s="1"/>
  <c r="S14" i="20"/>
  <c r="N14" i="20"/>
  <c r="A14" i="20"/>
  <c r="X13" i="20"/>
  <c r="S13" i="20"/>
  <c r="N13" i="20"/>
  <c r="D13" i="20" s="1"/>
  <c r="C13" i="20" s="1"/>
  <c r="A13" i="20"/>
  <c r="X12" i="20"/>
  <c r="X26" i="20" s="1"/>
  <c r="X28" i="20" s="1"/>
  <c r="S12" i="20"/>
  <c r="N12" i="20"/>
  <c r="A12" i="20"/>
  <c r="X11" i="20"/>
  <c r="S11" i="20"/>
  <c r="S26" i="20" s="1"/>
  <c r="S28" i="20" s="1"/>
  <c r="N11" i="20"/>
  <c r="C11" i="20" s="1"/>
  <c r="A11" i="20"/>
  <c r="N26" i="20" l="1"/>
  <c r="D12" i="20"/>
  <c r="C12" i="20" s="1"/>
  <c r="M24" i="19"/>
  <c r="L24" i="19"/>
  <c r="V22" i="19"/>
  <c r="V24" i="19" s="1"/>
  <c r="U22" i="19"/>
  <c r="R22" i="19"/>
  <c r="R24" i="19" s="1"/>
  <c r="Q22" i="19"/>
  <c r="Q24" i="19" s="1"/>
  <c r="P22" i="19"/>
  <c r="M22" i="19"/>
  <c r="L22" i="19"/>
  <c r="K22" i="19"/>
  <c r="H22" i="19"/>
  <c r="A22" i="19"/>
  <c r="W19" i="19"/>
  <c r="X19" i="19" s="1"/>
  <c r="S19" i="19"/>
  <c r="N19" i="19"/>
  <c r="X18" i="19"/>
  <c r="S18" i="19"/>
  <c r="N18" i="19"/>
  <c r="D18" i="19"/>
  <c r="X17" i="19"/>
  <c r="S17" i="19"/>
  <c r="N17" i="19"/>
  <c r="D17" i="19" s="1"/>
  <c r="X16" i="19"/>
  <c r="S16" i="19"/>
  <c r="N16" i="19"/>
  <c r="D16" i="19"/>
  <c r="X15" i="19"/>
  <c r="S15" i="19"/>
  <c r="N15" i="19"/>
  <c r="D15" i="19" s="1"/>
  <c r="X14" i="19"/>
  <c r="S14" i="19"/>
  <c r="N14" i="19"/>
  <c r="D14" i="19"/>
  <c r="X13" i="19"/>
  <c r="S13" i="19"/>
  <c r="N13" i="19"/>
  <c r="D13" i="19" s="1"/>
  <c r="X12" i="19"/>
  <c r="S12" i="19"/>
  <c r="N12" i="19"/>
  <c r="D12" i="19"/>
  <c r="X11" i="19"/>
  <c r="X22" i="19" s="1"/>
  <c r="X24" i="19" s="1"/>
  <c r="S11" i="19"/>
  <c r="S22" i="19" s="1"/>
  <c r="S24" i="19" s="1"/>
  <c r="N11" i="19"/>
  <c r="N22" i="19" s="1"/>
  <c r="Q22" i="18"/>
  <c r="Q24" i="18" s="1"/>
  <c r="L22" i="18"/>
  <c r="L24" i="18" s="1"/>
  <c r="S19" i="18"/>
  <c r="N19" i="18"/>
  <c r="S18" i="18"/>
  <c r="N18" i="18"/>
  <c r="S17" i="18"/>
  <c r="N17" i="18"/>
  <c r="S16" i="18"/>
  <c r="N16" i="18"/>
  <c r="S15" i="18"/>
  <c r="N15" i="18"/>
  <c r="S14" i="18"/>
  <c r="N14" i="18"/>
  <c r="R13" i="18"/>
  <c r="S13" i="18" s="1"/>
  <c r="N13" i="18"/>
  <c r="S12" i="18"/>
  <c r="N12" i="18"/>
  <c r="R11" i="18"/>
  <c r="M22" i="18"/>
  <c r="M24" i="18" s="1"/>
  <c r="Q24" i="17"/>
  <c r="W22" i="17"/>
  <c r="W24" i="17" s="1"/>
  <c r="V22" i="17"/>
  <c r="V24" i="17" s="1"/>
  <c r="R22" i="17"/>
  <c r="R24" i="17" s="1"/>
  <c r="Q22" i="17"/>
  <c r="L22" i="17"/>
  <c r="L24" i="17" s="1"/>
  <c r="H22" i="17"/>
  <c r="X17" i="17"/>
  <c r="S17" i="17"/>
  <c r="N17" i="17"/>
  <c r="X16" i="17"/>
  <c r="Q20" i="17"/>
  <c r="N16" i="17"/>
  <c r="X15" i="17"/>
  <c r="S15" i="17"/>
  <c r="N15" i="17"/>
  <c r="M15" i="17"/>
  <c r="Y14" i="17"/>
  <c r="X14" i="17"/>
  <c r="N14" i="17"/>
  <c r="A14" i="17"/>
  <c r="Y13" i="17"/>
  <c r="X13" i="17"/>
  <c r="S13" i="17"/>
  <c r="M13" i="17"/>
  <c r="N13" i="17" s="1"/>
  <c r="D13" i="17" s="1"/>
  <c r="C13" i="17" s="1"/>
  <c r="A13" i="17"/>
  <c r="Y12" i="17"/>
  <c r="X12" i="17"/>
  <c r="S12" i="17"/>
  <c r="N12" i="17"/>
  <c r="M12" i="17"/>
  <c r="D12" i="17"/>
  <c r="C12" i="17" s="1"/>
  <c r="A12" i="17"/>
  <c r="Y11" i="17"/>
  <c r="X11" i="17"/>
  <c r="S11" i="17"/>
  <c r="M11" i="17"/>
  <c r="N11" i="17" s="1"/>
  <c r="A11" i="17"/>
  <c r="A22" i="17" s="1"/>
  <c r="H125" i="16"/>
  <c r="A20" i="16" s="1"/>
  <c r="H116" i="16"/>
  <c r="A15" i="16" s="1"/>
  <c r="G116" i="16"/>
  <c r="A16" i="16" s="1"/>
  <c r="H90" i="16"/>
  <c r="G90" i="16"/>
  <c r="G91" i="16" s="1"/>
  <c r="F88" i="16"/>
  <c r="P86" i="16"/>
  <c r="P87" i="16" s="1"/>
  <c r="R19" i="16" s="1"/>
  <c r="S19" i="16" s="1"/>
  <c r="P69" i="16"/>
  <c r="P71" i="16" s="1"/>
  <c r="K69" i="16"/>
  <c r="K71" i="16" s="1"/>
  <c r="F66" i="16"/>
  <c r="F65" i="16"/>
  <c r="F64" i="16"/>
  <c r="U63" i="16"/>
  <c r="U75" i="16" s="1"/>
  <c r="U76" i="16" s="1"/>
  <c r="W19" i="16" s="1"/>
  <c r="X19" i="16" s="1"/>
  <c r="W75" i="16" s="1"/>
  <c r="F62" i="16"/>
  <c r="B51" i="16"/>
  <c r="V27" i="16"/>
  <c r="V29" i="16" s="1"/>
  <c r="L27" i="16"/>
  <c r="L29" i="16" s="1"/>
  <c r="X24" i="16"/>
  <c r="S24" i="16"/>
  <c r="N24" i="16"/>
  <c r="X23" i="16"/>
  <c r="Q23" i="16"/>
  <c r="S23" i="16" s="1"/>
  <c r="N23" i="16"/>
  <c r="X22" i="16"/>
  <c r="Q22" i="16"/>
  <c r="N22" i="16"/>
  <c r="X21" i="16"/>
  <c r="S21" i="16"/>
  <c r="N21" i="16"/>
  <c r="D21" i="16" s="1"/>
  <c r="W20" i="16"/>
  <c r="X20" i="16" s="1"/>
  <c r="R20" i="16"/>
  <c r="S20" i="16" s="1"/>
  <c r="M20" i="16"/>
  <c r="N20" i="16" s="1"/>
  <c r="H20" i="16"/>
  <c r="H19" i="16"/>
  <c r="W18" i="16"/>
  <c r="X18" i="16" s="1"/>
  <c r="S18" i="16"/>
  <c r="N18" i="16"/>
  <c r="W17" i="16"/>
  <c r="X17" i="16" s="1"/>
  <c r="R17" i="16"/>
  <c r="S17" i="16" s="1"/>
  <c r="M17" i="16"/>
  <c r="N17" i="16" s="1"/>
  <c r="A17" i="16"/>
  <c r="W16" i="16"/>
  <c r="X16" i="16" s="1"/>
  <c r="R16" i="16"/>
  <c r="S16" i="16" s="1"/>
  <c r="M16" i="16"/>
  <c r="N16" i="16" s="1"/>
  <c r="W15" i="16"/>
  <c r="X15" i="16" s="1"/>
  <c r="R15" i="16"/>
  <c r="S15" i="16" s="1"/>
  <c r="M15" i="16"/>
  <c r="N15" i="16" s="1"/>
  <c r="W14" i="16"/>
  <c r="X14" i="16" s="1"/>
  <c r="S14" i="16"/>
  <c r="W13" i="16"/>
  <c r="X13" i="16" s="1"/>
  <c r="R13" i="16"/>
  <c r="S13" i="16" s="1"/>
  <c r="M13" i="16"/>
  <c r="N13" i="16" s="1"/>
  <c r="H13" i="16"/>
  <c r="C13" i="16"/>
  <c r="W12" i="16"/>
  <c r="X12" i="16" s="1"/>
  <c r="S12" i="16"/>
  <c r="N12" i="16"/>
  <c r="C12" i="16"/>
  <c r="V28" i="15"/>
  <c r="L28" i="15"/>
  <c r="W26" i="15"/>
  <c r="W28" i="15" s="1"/>
  <c r="V26" i="15"/>
  <c r="U26" i="15"/>
  <c r="Q26" i="15"/>
  <c r="Q28" i="15" s="1"/>
  <c r="M26" i="15"/>
  <c r="M28" i="15" s="1"/>
  <c r="L26" i="15"/>
  <c r="K26" i="15"/>
  <c r="H26" i="15"/>
  <c r="A26" i="15"/>
  <c r="S23" i="15"/>
  <c r="N23" i="15"/>
  <c r="P22" i="15"/>
  <c r="N22" i="15"/>
  <c r="X21" i="15"/>
  <c r="P21" i="15"/>
  <c r="N21" i="15"/>
  <c r="X20" i="15"/>
  <c r="P20" i="15"/>
  <c r="N20" i="15"/>
  <c r="X19" i="15"/>
  <c r="P19" i="15"/>
  <c r="N19" i="15"/>
  <c r="X18" i="15"/>
  <c r="S18" i="15"/>
  <c r="N18" i="15"/>
  <c r="D18" i="15" s="1"/>
  <c r="C18" i="15" s="1"/>
  <c r="X17" i="15"/>
  <c r="S17" i="15"/>
  <c r="D17" i="15" s="1"/>
  <c r="C17" i="15" s="1"/>
  <c r="N17" i="15"/>
  <c r="X16" i="15"/>
  <c r="S16" i="15"/>
  <c r="N16" i="15"/>
  <c r="D16" i="15" s="1"/>
  <c r="C16" i="15" s="1"/>
  <c r="X15" i="15"/>
  <c r="S15" i="15"/>
  <c r="N15" i="15"/>
  <c r="D15" i="15"/>
  <c r="C15" i="15" s="1"/>
  <c r="X14" i="15"/>
  <c r="P14" i="15"/>
  <c r="S14" i="15" s="1"/>
  <c r="D14" i="15" s="1"/>
  <c r="C14" i="15" s="1"/>
  <c r="N14" i="15"/>
  <c r="X13" i="15"/>
  <c r="P13" i="15"/>
  <c r="S13" i="15" s="1"/>
  <c r="D13" i="15" s="1"/>
  <c r="C13" i="15" s="1"/>
  <c r="N13" i="15"/>
  <c r="X12" i="15"/>
  <c r="P12" i="15"/>
  <c r="S12" i="15" s="1"/>
  <c r="D12" i="15" s="1"/>
  <c r="C12" i="15" s="1"/>
  <c r="N12" i="15"/>
  <c r="X11" i="15"/>
  <c r="X26" i="15" s="1"/>
  <c r="X28" i="15" s="1"/>
  <c r="R11" i="15"/>
  <c r="S11" i="15" s="1"/>
  <c r="S26" i="15" s="1"/>
  <c r="S28" i="15" s="1"/>
  <c r="P11" i="15"/>
  <c r="N11" i="15"/>
  <c r="N26" i="15" s="1"/>
  <c r="R22" i="18" l="1"/>
  <c r="R24" i="18" s="1"/>
  <c r="S11" i="18"/>
  <c r="S22" i="18" s="1"/>
  <c r="S24" i="18" s="1"/>
  <c r="D22" i="17"/>
  <c r="C22" i="17" s="1"/>
  <c r="D11" i="17"/>
  <c r="C11" i="17" s="1"/>
  <c r="M24" i="17"/>
  <c r="D17" i="17"/>
  <c r="X22" i="17"/>
  <c r="X24" i="17" s="1"/>
  <c r="S16" i="17"/>
  <c r="S22" i="17" s="1"/>
  <c r="S24" i="17" s="1"/>
  <c r="D23" i="16"/>
  <c r="D18" i="16"/>
  <c r="Q27" i="16"/>
  <c r="Q29" i="16" s="1"/>
  <c r="D14" i="16"/>
  <c r="B14" i="16" s="1"/>
  <c r="D15" i="16"/>
  <c r="B15" i="16" s="1"/>
  <c r="C15" i="16" s="1"/>
  <c r="D22" i="16"/>
  <c r="R69" i="16"/>
  <c r="R90" i="16" s="1"/>
  <c r="R86" i="16"/>
  <c r="F90" i="16"/>
  <c r="W27" i="16"/>
  <c r="W29" i="16" s="1"/>
  <c r="R27" i="16"/>
  <c r="R29" i="16" s="1"/>
  <c r="D16" i="16"/>
  <c r="C17" i="16" s="1"/>
  <c r="B17" i="16" s="1"/>
  <c r="C16" i="16" s="1"/>
  <c r="D26" i="20"/>
  <c r="N28" i="20"/>
  <c r="N24" i="19"/>
  <c r="D22" i="19"/>
  <c r="C22" i="19" s="1"/>
  <c r="D11" i="19"/>
  <c r="W22" i="19"/>
  <c r="W24" i="19" s="1"/>
  <c r="N11" i="18"/>
  <c r="D15" i="17"/>
  <c r="X27" i="16"/>
  <c r="X29" i="16" s="1"/>
  <c r="D17" i="16"/>
  <c r="W90" i="16"/>
  <c r="D13" i="16"/>
  <c r="B13" i="16" s="1"/>
  <c r="D20" i="16"/>
  <c r="B20" i="16" s="1"/>
  <c r="C20" i="16" s="1"/>
  <c r="D12" i="16"/>
  <c r="B12" i="16" s="1"/>
  <c r="M19" i="16"/>
  <c r="N19" i="16" s="1"/>
  <c r="N27" i="16" s="1"/>
  <c r="S22" i="16"/>
  <c r="S27" i="16" s="1"/>
  <c r="S29" i="16" s="1"/>
  <c r="N28" i="15"/>
  <c r="N30" i="15" s="1"/>
  <c r="D26" i="15"/>
  <c r="C26" i="15" s="1"/>
  <c r="R26" i="15"/>
  <c r="R28" i="15" s="1"/>
  <c r="D11" i="15"/>
  <c r="C11" i="15" s="1"/>
  <c r="P26" i="15"/>
  <c r="D16" i="17" l="1"/>
  <c r="N24" i="17"/>
  <c r="C11" i="18"/>
  <c r="N22" i="18"/>
  <c r="N29" i="16"/>
  <c r="D27" i="16"/>
  <c r="D19" i="16"/>
  <c r="B19" i="16" s="1"/>
  <c r="M69" i="16"/>
  <c r="M90" i="16" s="1"/>
  <c r="C90" i="16" s="1"/>
  <c r="M27" i="16"/>
  <c r="M29" i="16" s="1"/>
  <c r="N24" i="18" l="1"/>
  <c r="C22" i="18"/>
  <c r="AB25" i="14" l="1"/>
  <c r="Q25" i="14"/>
  <c r="AB23" i="14"/>
  <c r="AA23" i="14"/>
  <c r="AA25" i="14" s="1"/>
  <c r="W23" i="14"/>
  <c r="W25" i="14" s="1"/>
  <c r="V23" i="14"/>
  <c r="V25" i="14" s="1"/>
  <c r="Q23" i="14"/>
  <c r="M23" i="14"/>
  <c r="M25" i="14" s="1"/>
  <c r="L23" i="14"/>
  <c r="L25" i="14" s="1"/>
  <c r="AC20" i="14"/>
  <c r="AC19" i="14"/>
  <c r="X19" i="14"/>
  <c r="S19" i="14"/>
  <c r="N19" i="14"/>
  <c r="AC18" i="14"/>
  <c r="W18" i="14"/>
  <c r="X18" i="14" s="1"/>
  <c r="S18" i="14"/>
  <c r="N18" i="14"/>
  <c r="D18" i="14" s="1"/>
  <c r="AC17" i="14"/>
  <c r="X17" i="14"/>
  <c r="S17" i="14"/>
  <c r="N17" i="14"/>
  <c r="D17" i="14"/>
  <c r="AC16" i="14"/>
  <c r="X16" i="14"/>
  <c r="R16" i="14"/>
  <c r="S16" i="14" s="1"/>
  <c r="N16" i="14"/>
  <c r="D16" i="14" s="1"/>
  <c r="AC15" i="14"/>
  <c r="X15" i="14"/>
  <c r="R15" i="14"/>
  <c r="S15" i="14" s="1"/>
  <c r="D15" i="14" s="1"/>
  <c r="N15" i="14"/>
  <c r="AC14" i="14"/>
  <c r="X14" i="14"/>
  <c r="S14" i="14"/>
  <c r="N14" i="14"/>
  <c r="D14" i="14"/>
  <c r="AC13" i="14"/>
  <c r="X13" i="14"/>
  <c r="S13" i="14"/>
  <c r="N13" i="14"/>
  <c r="D13" i="14" s="1"/>
  <c r="AC12" i="14"/>
  <c r="X12" i="14"/>
  <c r="X23" i="14" s="1"/>
  <c r="X25" i="14" s="1"/>
  <c r="V27" i="14" s="1"/>
  <c r="X27" i="14" s="1"/>
  <c r="S12" i="14"/>
  <c r="N12" i="14"/>
  <c r="D12" i="14" s="1"/>
  <c r="AC11" i="14"/>
  <c r="AC23" i="14" s="1"/>
  <c r="AC25" i="14" s="1"/>
  <c r="AA27" i="14" s="1"/>
  <c r="AC27" i="14" s="1"/>
  <c r="X11" i="14"/>
  <c r="S11" i="14"/>
  <c r="N11" i="14"/>
  <c r="N23" i="14" s="1"/>
  <c r="N25" i="14" s="1"/>
  <c r="L27" i="14" s="1"/>
  <c r="N27" i="14" s="1"/>
  <c r="S23" i="14" l="1"/>
  <c r="S25" i="14" s="1"/>
  <c r="Q27" i="14" s="1"/>
  <c r="S27" i="14" s="1"/>
  <c r="D26" i="14" s="1"/>
  <c r="R23" i="14"/>
  <c r="R25" i="14" s="1"/>
</calcChain>
</file>

<file path=xl/sharedStrings.xml><?xml version="1.0" encoding="utf-8"?>
<sst xmlns="http://schemas.openxmlformats.org/spreadsheetml/2006/main" count="960" uniqueCount="412">
  <si>
    <t>Número da Aba</t>
  </si>
  <si>
    <t>Legenda dos Postos de Trabalho</t>
  </si>
  <si>
    <t>CBO</t>
  </si>
  <si>
    <t>Carga Horária</t>
  </si>
  <si>
    <t>Quantidade</t>
  </si>
  <si>
    <t>CCT vinculado</t>
  </si>
  <si>
    <t>SALÁRIO</t>
  </si>
  <si>
    <t>Periculosidade</t>
  </si>
  <si>
    <t>Insalubridade</t>
  </si>
  <si>
    <t>Salário Base CCT 2023</t>
  </si>
  <si>
    <t>Supervisor de Manutenção e Operação</t>
  </si>
  <si>
    <t>9501-10</t>
  </si>
  <si>
    <t>44 horas (Segunda a Sexta)</t>
  </si>
  <si>
    <t>SINDUSCON</t>
  </si>
  <si>
    <t>Piso CCT</t>
  </si>
  <si>
    <t>-</t>
  </si>
  <si>
    <t>Salário Mínimo Nacional</t>
  </si>
  <si>
    <t>Técnico em Eletrônica</t>
  </si>
  <si>
    <t>3132-15</t>
  </si>
  <si>
    <t>Piso CCT - PROFISSIONAIS GRUPO 1</t>
  </si>
  <si>
    <t>Técnico em Mecânica ou refrigeração</t>
  </si>
  <si>
    <t>3141-15</t>
  </si>
  <si>
    <t>Auxiliar em Mecânica ou refrigeração</t>
  </si>
  <si>
    <t>9112-05</t>
  </si>
  <si>
    <t>12 x 36 horas Plantão Noturno</t>
  </si>
  <si>
    <t>Salário base</t>
  </si>
  <si>
    <t>Auxiliar da manutenção</t>
  </si>
  <si>
    <t>5143-10</t>
  </si>
  <si>
    <t>12 x 36 horas Plantão Diurno</t>
  </si>
  <si>
    <t>Eletricista</t>
  </si>
  <si>
    <t>9511-05</t>
  </si>
  <si>
    <t>Operador de ETE</t>
  </si>
  <si>
    <t>8623-05</t>
  </si>
  <si>
    <t>Pesquisa de mercado</t>
  </si>
  <si>
    <t>Supervisor de Facilities</t>
  </si>
  <si>
    <t>Referencia SINDUSCON</t>
  </si>
  <si>
    <t>Técnico em eletrônica</t>
  </si>
  <si>
    <t>Auxiliar em mecânico ou refrigeração</t>
  </si>
  <si>
    <t>Auxiliar de manutenção</t>
  </si>
  <si>
    <t>VALOR MÉDIO DAS PROPOSTAS</t>
  </si>
  <si>
    <t>MAPA DE EQUALIZAÇÃO N°</t>
  </si>
  <si>
    <t>Empresa:   AQUALAB</t>
  </si>
  <si>
    <t>Empresa:  BAKTRON Microbiologia</t>
  </si>
  <si>
    <t>Empresa:  ACQUA AIR</t>
  </si>
  <si>
    <t>CRPHF - AVALIAÇÃO DE QUALIDADE DE AR CLIMATIZADO - SEMESTRAL</t>
  </si>
  <si>
    <t>Fone/contato:  (21) 2560-0898/98675-0221 (11) 3641-5248
Sérgio Henrique Rangel Machado</t>
  </si>
  <si>
    <t>Fone/contato:    (21) 3867-5800  -   Elizabeth Benevides</t>
  </si>
  <si>
    <t>Fone/contato:  (21) 2456-2131 / 2436-1881 /  99385-4838 - Almir Diniz de Paula</t>
  </si>
  <si>
    <t>Data base do orçto:       Abril 2023</t>
  </si>
  <si>
    <t>DATA:</t>
  </si>
  <si>
    <t>e-mail:   aqualab@aqualab.com.br</t>
  </si>
  <si>
    <t>e-mail:  baktron@baktron.com.br</t>
  </si>
  <si>
    <t>e-mail:  diniz@acquaair.com.br</t>
  </si>
  <si>
    <t>QUANT.</t>
  </si>
  <si>
    <t>UN</t>
  </si>
  <si>
    <t>PREÇO</t>
  </si>
  <si>
    <t>QUAN.</t>
  </si>
  <si>
    <t>PREÇO UNITÁRIO (R$)</t>
  </si>
  <si>
    <t>UNITÁRIO</t>
  </si>
  <si>
    <t>TOTAL</t>
  </si>
  <si>
    <t>Item</t>
  </si>
  <si>
    <t>Unid.</t>
  </si>
  <si>
    <t>Quant.</t>
  </si>
  <si>
    <t>DESCRIÇÃO</t>
  </si>
  <si>
    <t>MATERIAL</t>
  </si>
  <si>
    <t>MÃO-DE-OBRA</t>
  </si>
  <si>
    <t>A</t>
  </si>
  <si>
    <t xml:space="preserve">AVALIAÇÃO DE QUALIDADE DE AR CLIMATIZADO </t>
  </si>
  <si>
    <t>PTS</t>
  </si>
  <si>
    <t>Prédio Sede - ar interno</t>
  </si>
  <si>
    <t>Biobanco - ar interno</t>
  </si>
  <si>
    <t>CPIVCES - ar interno</t>
  </si>
  <si>
    <t>Centro de Convivência - ar interno</t>
  </si>
  <si>
    <t>Biotério - ar interno</t>
  </si>
  <si>
    <t>WMP - ar interno</t>
  </si>
  <si>
    <t>Fiosaúde - ar interno</t>
  </si>
  <si>
    <t>Asfoc - ar interno</t>
  </si>
  <si>
    <t>Prédio Sede - ar externo</t>
  </si>
  <si>
    <t>CPIVCES - ar externo</t>
  </si>
  <si>
    <t>Biobanco - ar externo</t>
  </si>
  <si>
    <t>Centro de Convivência - ar externo</t>
  </si>
  <si>
    <t>Coleta e entrega</t>
  </si>
  <si>
    <t>un</t>
  </si>
  <si>
    <t>TOTAL DIVERSOS</t>
  </si>
  <si>
    <t xml:space="preserve">TOTAL  GERAL </t>
  </si>
  <si>
    <t>VALOR ANUAL DOS SERVIÇOS</t>
  </si>
  <si>
    <t>VALOR MENSAL</t>
  </si>
  <si>
    <t>EMPRESAS CONVIDADAS E QUE NÃO APRESENTARAM PROPOSTA E/OU DECLINARAM:</t>
  </si>
  <si>
    <t>ITEM</t>
  </si>
  <si>
    <t>CONDIÇÕES GERAIS DE CONTRATAÇÃO:</t>
  </si>
  <si>
    <t>CONDIÇÃO DE PAGAMENTO:</t>
  </si>
  <si>
    <t>Mensal</t>
  </si>
  <si>
    <t>Boleto bancário com vencimento para 15 dias após o recebimento da amostra no laboratório</t>
  </si>
  <si>
    <t>30 dias após a emissão do boletim analítico</t>
  </si>
  <si>
    <t>FATURAMENTO DIRETO</t>
  </si>
  <si>
    <t>REAJUSTE:</t>
  </si>
  <si>
    <t>Anualmente conforme variação do IGPM</t>
  </si>
  <si>
    <t>MODALIDADE DE CONTRATAÇÃO</t>
  </si>
  <si>
    <t>DATA BASE DO REAJUSTE:</t>
  </si>
  <si>
    <t>RETENÇÃO DE  5% SOBRE O VALOR TOTAL DO CONTRATO:</t>
  </si>
  <si>
    <t>CARTA DE FIANÇA BANCÁRIA DE 10% SOBRE O VALOR TOTAL DO CONTRATO:</t>
  </si>
  <si>
    <t>IMPOSTOS - (IPI / ISS / ICMS / etc):</t>
  </si>
  <si>
    <t>PRAZOS:</t>
  </si>
  <si>
    <t>12 meses</t>
  </si>
  <si>
    <t>FRETE / DESCARGA:</t>
  </si>
  <si>
    <t>ALOJAMENTO E REFEIÇÃO:</t>
  </si>
  <si>
    <t>SERVENTIA:</t>
  </si>
  <si>
    <t>Mapa de equalização emitido por:</t>
  </si>
  <si>
    <t>PROPOSTA Nº</t>
  </si>
  <si>
    <t>2696.2022 Rev.1</t>
  </si>
  <si>
    <t>1724.2022 Rev.1</t>
  </si>
  <si>
    <t xml:space="preserve"> 23/4-8</t>
  </si>
  <si>
    <t>DATA DA PROPOSTA:</t>
  </si>
  <si>
    <t>VALIDADE DA PROPOSTA:</t>
  </si>
  <si>
    <t>60 dias</t>
  </si>
  <si>
    <t>90 DIAS</t>
  </si>
  <si>
    <t>EXCLUSÕES:</t>
  </si>
  <si>
    <t>OUTRAS INFORMAÇÕES NECESSÁRIAS:</t>
  </si>
  <si>
    <t>Entrega Relatório 15 dias a partir da data de recebimento da amostra no laboratório</t>
  </si>
  <si>
    <t>Entrega Relatório 26 Dias corridos a partir da data de recebimento da amostra no laboratório</t>
  </si>
  <si>
    <t>Coleta de amostras, análise e emissão de laudo conclusivo sobre a qualidade do ar de interior, com base nos padrões referenciais vigentes.</t>
  </si>
  <si>
    <t>Frequência coleta e ensaios: Semestral</t>
  </si>
  <si>
    <t>2 CAMPANHAS</t>
  </si>
  <si>
    <t>Empresa:  ROBOLIMP</t>
  </si>
  <si>
    <t>Empresa: CAASI Manut. de Sist. Refrigeração</t>
  </si>
  <si>
    <t>Empresa:  RODRIGO FORTES</t>
  </si>
  <si>
    <r>
      <t xml:space="preserve">CRPHF - LIMPEZA REDE DE DUTOS E RETORNO SISTEMA AR CONDICONADO </t>
    </r>
    <r>
      <rPr>
        <b/>
        <sz val="10"/>
        <color rgb="FFFF0000"/>
        <rFont val="Swis721 Lt BT"/>
        <family val="2"/>
      </rPr>
      <t>- SEMESTRAL</t>
    </r>
  </si>
  <si>
    <t xml:space="preserve">Fone/contato:   (21) 3899-0025 – (21) 98756-0025 / 98373-6860
HYERO MOREIRA DE SOUZA </t>
  </si>
  <si>
    <t>Fone/contato:   (21) 3278-2000 / 2501-3579  -  César Perez</t>
  </si>
  <si>
    <t xml:space="preserve">Fone/contato:  (21) 98029-8228 - </t>
  </si>
  <si>
    <t xml:space="preserve">e-mail:  </t>
  </si>
  <si>
    <t>e-mail:   caasi@caasi.com.br</t>
  </si>
  <si>
    <t>e-mail:  engenharia@rodrigofortes.com.br</t>
  </si>
  <si>
    <t>LIMPEZA DUTOS AR CONDICIONADO</t>
  </si>
  <si>
    <t>M</t>
  </si>
  <si>
    <t>CENTRO PESQUISA: 5.870 m - Inspeção e limpeza dos dutos - SEMESTRAL</t>
  </si>
  <si>
    <t>BIOBANCO: 660 m - Inspeção e limpeza dos dutos - SEMESTRAL</t>
  </si>
  <si>
    <r>
      <t>CENTRO DE CONVIVÊNCIA: 250m de duto Climatização, Ventilação/exaustão</t>
    </r>
    <r>
      <rPr>
        <b/>
        <sz val="10"/>
        <rFont val="Swis721 Lt BT"/>
        <family val="2"/>
      </rPr>
      <t xml:space="preserve"> - ANUAL</t>
    </r>
  </si>
  <si>
    <r>
      <t>CENTRO DE CONVIVÊNCIA: 30m de duto exaustão</t>
    </r>
    <r>
      <rPr>
        <b/>
        <sz val="10"/>
        <rFont val="Swis721 Lt BT"/>
        <family val="2"/>
      </rPr>
      <t xml:space="preserve"> - ANUAL</t>
    </r>
  </si>
  <si>
    <t>SERVIÇOS DE LIMPEZA ROBOTIZADA POR ESCOVAÇÃO A SECO E HIGIENIZAÇÃO, COM FILMAGEM SIMULTÂNEA, DA REDE DE DUTOS E RETORNO DOS SISTEMAS DE AR-CONDICIONADO</t>
  </si>
  <si>
    <t xml:space="preserve">CRPHF _ Fiocruz Campus Jacarepaguá Estr. de Curicica, 2000 </t>
  </si>
  <si>
    <t>Depósito em conta corrente após a execução do serviço</t>
  </si>
  <si>
    <t>Sinal de 40% + Restante 10 dias após o término do serviço.</t>
  </si>
  <si>
    <t xml:space="preserve">Mobilização 35% NF pagamento 30 dias + 45% conclusão de escopo proporcional de cada item com prazo de 30 dias para pagamento + 20% emissão do relatorio final. </t>
  </si>
  <si>
    <t>INCLUSOS</t>
  </si>
  <si>
    <t>ESTIMATIVA DE 60 (DIAS) ETAPAS DE TRABALHO</t>
  </si>
  <si>
    <t>ESTIMATIVA DE 40 (DIAS) ETAPAS DE TRABALHO</t>
  </si>
  <si>
    <t>CD-4262/23</t>
  </si>
  <si>
    <t>PR2210-0318</t>
  </si>
  <si>
    <t>60 DIAS</t>
  </si>
  <si>
    <t>30 DIAS</t>
  </si>
  <si>
    <t>15 DIAS</t>
  </si>
  <si>
    <t>equipamentos de acesso a altura (escadas, PTA, andaimes)</t>
  </si>
  <si>
    <t>LIMPEZA SEMESTRAL</t>
  </si>
  <si>
    <t>RELATÓRIO E CERTIFICADO SOBRE O SERVIÇO EXECUTADO E RECOMENDAÇÕES TÉCNICAS ADICIONAIS PARA ATENDIMENTO ÀS NORMAS APLICÁVEIS</t>
  </si>
  <si>
    <t xml:space="preserve">DOCUMENTAÇÃO ENTREGUE NA CONCLUSÃO DO SERVIÇO: CD-ROM com o filme de comprovação da limpeza dos dutos para visualização em computador;  Certificado de Conclusão da Limpeza dos Dutos;  PMOC – relativo aos dutos (conforme port. 3523); Relatório de avaliação das condições encontradas nos dutos durante o serviço; </t>
  </si>
  <si>
    <t>Trabalhos normalmente desenvolvem-se à noite ou em finais de semana para não interferir na rotina.
Ao final - Entrega de Relatório Técnico / Certificado / Laudo Microbiológico / DVD</t>
  </si>
  <si>
    <t>CERTIFICADO DE GARANTIA 3 MESES</t>
  </si>
  <si>
    <t xml:space="preserve">Incluso aluguel de andaime por 40 dias consecutivos. </t>
  </si>
  <si>
    <t>Garantia de 12 (doze) meses.</t>
  </si>
  <si>
    <t>A Garantia é de 365 dia(s), a contar do término do serviço.</t>
  </si>
  <si>
    <t>Empresa:  CLIMEAR</t>
  </si>
  <si>
    <t>Empresa:  F&amp;COSTA SERVIÇOS TECNICOS</t>
  </si>
  <si>
    <t>Empresa:  MITRA ENGENHARIA</t>
  </si>
  <si>
    <t>CRPHF - MANUTENÇÃO DOS EQUIPAMENTOS DO SISTEMA HVAC - MENSAL</t>
  </si>
  <si>
    <t>Fone/contato:    (21) 2273-7747  -  Gerson Machado</t>
  </si>
  <si>
    <t>Fone/contato:  (21) 96706 8088 |(21) 2676 6886  -  Fausto Guarino da Costa</t>
  </si>
  <si>
    <t>Fone/contato: (21) 2263-0691 / 98814-3089 - Marcelo Perrotti</t>
  </si>
  <si>
    <t xml:space="preserve">e-mail:   climear@climear.com.br </t>
  </si>
  <si>
    <t xml:space="preserve">e-mail:    fcostast@uol.com.br </t>
  </si>
  <si>
    <t>e-mail:  perrotti@mitraengenharia.com</t>
  </si>
  <si>
    <t xml:space="preserve">MANUTENÇÃO DOS EQUIPAMENTOS DO SISTEMA HVAC </t>
  </si>
  <si>
    <t>Serviços de manutenção preventiva, para os equipamentos do sistema de HVAC</t>
  </si>
  <si>
    <t xml:space="preserve">Manutenção preventiva e corretiva dos chillers </t>
  </si>
  <si>
    <t>MÊS</t>
  </si>
  <si>
    <t>Manutenção preventiva e corretiva das Bombas Agua Gelada, água de condensação e águas aquecidas</t>
  </si>
  <si>
    <r>
      <t xml:space="preserve">Manutenção Preventiva Torres de Resfriamento - </t>
    </r>
    <r>
      <rPr>
        <b/>
        <sz val="10"/>
        <rFont val="Swis721 Lt BT"/>
        <family val="2"/>
      </rPr>
      <t xml:space="preserve"> TB EM ABA SEPARADA</t>
    </r>
  </si>
  <si>
    <r>
      <t xml:space="preserve">Testes de vibração e ruídos dos equipamentos   </t>
    </r>
    <r>
      <rPr>
        <b/>
        <sz val="10"/>
        <rFont val="Swis721 Lt BT"/>
        <family val="2"/>
      </rPr>
      <t>SERVIÇO ANUAL</t>
    </r>
  </si>
  <si>
    <r>
      <t xml:space="preserve">Revisão do balanceamento hidrostático - </t>
    </r>
    <r>
      <rPr>
        <b/>
        <sz val="10"/>
        <rFont val="Swis721 Lt BT"/>
        <family val="2"/>
      </rPr>
      <t>ANUAL</t>
    </r>
  </si>
  <si>
    <r>
      <t xml:space="preserve">Revisão do balanceamento dinâmico dos ventiladores </t>
    </r>
    <r>
      <rPr>
        <b/>
        <sz val="10"/>
        <rFont val="Swis721 Lt BT"/>
        <family val="2"/>
      </rPr>
      <t>- ANUAL</t>
    </r>
  </si>
  <si>
    <t>Manutenção preventiva e corretiva das bombas de calor</t>
  </si>
  <si>
    <t>Manutenção preventiva dos VRFs, UTAs e Splits</t>
  </si>
  <si>
    <r>
      <t>Análise dos óleos dos compressores dos chillers e das bombas de calor</t>
    </r>
    <r>
      <rPr>
        <b/>
        <sz val="10"/>
        <rFont val="Swis721 Lt BT"/>
        <family val="2"/>
      </rPr>
      <t xml:space="preserve">  - ANUAL</t>
    </r>
  </si>
  <si>
    <t>Análise termográfica dos QEs e motores - ORÇADO EM SEPARADO</t>
  </si>
  <si>
    <t>TOTAL  GERAL</t>
  </si>
  <si>
    <t>Todo dia 5 de cada mês, subsequente ao da realização dos serviços</t>
  </si>
  <si>
    <t>Mensalmente, até o dia 10 (dez) do mês subseqüente a prestação dos serviços</t>
  </si>
  <si>
    <t>Mensalmente, até 30 dias após a emissão da NF</t>
  </si>
  <si>
    <t>de acordo com o índice de reajuste dos salários, firmado, entre o SINDRATAR e o STIMMMEMRJ</t>
  </si>
  <si>
    <t>Variação do Índice Geral de Preços – Disponibilidade Interna (IGP-DI), publicada pela FGV, tomando-se como base os últimos 12 meses imediatamente anterior ao do mês do respectivo vencimento ou na falta deste, outro índice préestabelecido pelo Governo Federal que reflita a inflação oficial, cuja escolha deverá ser feita em comum acordo entre as partes.</t>
  </si>
  <si>
    <t>no mês de outubro de cada ano</t>
  </si>
  <si>
    <t>12 MESES</t>
  </si>
  <si>
    <t xml:space="preserve"> PM-069/22 Rev.3</t>
  </si>
  <si>
    <t>22114 R3</t>
  </si>
  <si>
    <t>026/2023</t>
  </si>
  <si>
    <t>1 ANO</t>
  </si>
  <si>
    <t>tratamento químico das águas, gelada, de condensação e quente que circulam no sistema;</t>
  </si>
  <si>
    <t>Análise Qualidade do Ar; Limpeza anual da rede de dutos; Pastilhas Bactericidas; Tratamento Químico para Água gelada e Agua de Condensação</t>
  </si>
  <si>
    <r>
      <t xml:space="preserve">Equipe residente que segue, composta por </t>
    </r>
    <r>
      <rPr>
        <b/>
        <sz val="10"/>
        <rFont val="Swis721 Lt BT"/>
        <family val="2"/>
      </rPr>
      <t>16 profissionais</t>
    </r>
    <r>
      <rPr>
        <sz val="10"/>
        <rFont val="Swis721 Lt BT"/>
        <family val="2"/>
      </rPr>
      <t>;
1 Engenheiro responsável, dias uteis, das 8 às 15 hs;  1 Supervisor de campo, dias úteis, das 8 às 17 hs; 4 Mecânicos de ar condicionado, dias úteis e horários a combinar; 4 Meio-Oficiais Mecânicos, dias e horários a combinar; 6 Ajudantes práticos, dias e horários a combinar</t>
    </r>
  </si>
  <si>
    <r>
      <t xml:space="preserve">Equipe residente composta de </t>
    </r>
    <r>
      <rPr>
        <b/>
        <sz val="10"/>
        <rFont val="Swis721 Lt BT"/>
        <family val="2"/>
      </rPr>
      <t>14 profissionais</t>
    </r>
    <r>
      <rPr>
        <sz val="10"/>
        <rFont val="Swis721 Lt BT"/>
        <family val="2"/>
      </rPr>
      <t>;
01 Engenheiro Mecânico (Part time) ; 01 Administrativo ; 02 Mecânicos de refrigeração ; 03 ½ Oficial de manutenção; 02 Eletricistas de controle ; 05 Auxiliar técnico.</t>
    </r>
  </si>
  <si>
    <t xml:space="preserve">EQUIPE DIMENSIONADA PARA EXECUÇÃO DOS SERVIÇOS: Engenheiro Mecânico (não locado responsável pelo contrato); Encarregado Geral; Encarregado de Turma; 10 Oficiais de Manutenção Mecânica; 10 Meio Oficiais de Manutenção Mecânica; 02 Eletricistas;  01 Motorista (não locado para apoio); Auxiliar Administrativo – locado (para administração dos erviços ,emissão e controle de OSs) </t>
  </si>
  <si>
    <t>Elaboração anual do PMOC.</t>
  </si>
  <si>
    <t>Realizar testes Teste de vibração e ruídos dos equipamentos e rede de dutos de ar ; Elaboração anual do PMOC; Emissão de ART – Anotação de Responsabilidade Técnica junto ao CREA-RJ como empresa responsável pela manutenção do sistema</t>
  </si>
  <si>
    <t xml:space="preserve"> Orçamento para manutenção preventiva, preditiva e corretiva - HVAC - Fiocruz Campus Maré - Centrais e equipamentos( Sem operação do sistema) </t>
  </si>
  <si>
    <t>Inclusos os matérias para execução de manutenção preventiva.  Os materiais para execução manutenção corretiva ficarão a cargo do contratante. Incluso visitas trimestrais de um técnico da Springer carrier para verificação do funcionamento do equipamento.</t>
  </si>
  <si>
    <t>SEDE</t>
  </si>
  <si>
    <t>split system sede</t>
  </si>
  <si>
    <t>Climatizadores tipo Fancoil</t>
  </si>
  <si>
    <t>fancoils.</t>
  </si>
  <si>
    <t>split system centro de pesquisa</t>
  </si>
  <si>
    <t>Climatizadores tipo Fancolete</t>
  </si>
  <si>
    <t>climatizadores de ar do tipo fancoletes.</t>
  </si>
  <si>
    <t>Fancolet K7 (Centro de pesquisa)</t>
  </si>
  <si>
    <t>CENTRO DE PESQUISA</t>
  </si>
  <si>
    <t>fancolet k7</t>
  </si>
  <si>
    <t>Climatizadores tipo Minisplit e VRF</t>
  </si>
  <si>
    <t>climatizadores de ar do tipo VRF/Split.</t>
  </si>
  <si>
    <t>utas (Centro de pesquisa)</t>
  </si>
  <si>
    <t>utas</t>
  </si>
  <si>
    <t>Cortinas de Ar</t>
  </si>
  <si>
    <t>desumidificadores de ar (Centro de pesquisa)</t>
  </si>
  <si>
    <t>desemudificadores</t>
  </si>
  <si>
    <t>Ventiladores e Exaustores</t>
  </si>
  <si>
    <t>ventiladores / Exaustores.</t>
  </si>
  <si>
    <t>utas / vrf (Biobanco)</t>
  </si>
  <si>
    <t>split system piso teto adicionais: 48.000 BTUs (subestação)</t>
  </si>
  <si>
    <t>Desumidificadores</t>
  </si>
  <si>
    <t>desumidificadores de ar.</t>
  </si>
  <si>
    <t>condensador vrf (Convivência)</t>
  </si>
  <si>
    <t>48.000 BTUs (Sala de painéis)</t>
  </si>
  <si>
    <t>evaporador (Convivência)</t>
  </si>
  <si>
    <t>24.000 BTUs  (Sala do Trafo 150Kvas)</t>
  </si>
  <si>
    <t>Splitão 5 TRs (Carrier) (WMP)</t>
  </si>
  <si>
    <t>48.000 BTUs (Sala do Nobreak Bl2)</t>
  </si>
  <si>
    <t>VRF Samsung – DVMs  (WMP)</t>
  </si>
  <si>
    <t>48.000 BTUs (Sala do Nobreak Bl1)</t>
  </si>
  <si>
    <t>Fancoils (15TRs – Trox)  (FIOTEC)</t>
  </si>
  <si>
    <t>36.000 BTUs (Sala do Trafo 500KVAs Bl1)</t>
  </si>
  <si>
    <t>Splits Dutados (58.000 BTUs)  (FIOTEC)</t>
  </si>
  <si>
    <t>48.000 BTUs (Sala do Trafo 1000KVAs Bl2)</t>
  </si>
  <si>
    <t>Splits Dutados (6.0000 BTUs) (FIOTEC)</t>
  </si>
  <si>
    <t>36.000 BTUs (Sala do Trafo 500KVAs Bl1).</t>
  </si>
  <si>
    <t>BIOBANCO</t>
  </si>
  <si>
    <t xml:space="preserve"> UTAs / VRF</t>
  </si>
  <si>
    <t>Unidades Climatizadoras do tipo UTAs / VRF (Biobanco)</t>
  </si>
  <si>
    <t>Split System</t>
  </si>
  <si>
    <t>Condicionador de ar tipo Splitão 5 TRs Marca Carrier(WMP)</t>
  </si>
  <si>
    <t>Condensadora Split</t>
  </si>
  <si>
    <t>Sistema Climatização de ar do tipo VRF Marca Samsung – (WMP)</t>
  </si>
  <si>
    <t>CENTRO DE CONVIVÊNCIA</t>
  </si>
  <si>
    <t xml:space="preserve">Condensador VRF </t>
  </si>
  <si>
    <t>Fancolete Hidrônico do tipo K7 (Centro de pesquisa)</t>
  </si>
  <si>
    <t>Evaporador</t>
  </si>
  <si>
    <t>Unidades de tratamento de ar -UTAs (Centro de pesquisa)</t>
  </si>
  <si>
    <t xml:space="preserve">Condensador </t>
  </si>
  <si>
    <t>Desumidificadores de ar (Centro de pesquisa)</t>
  </si>
  <si>
    <t>Splitão 5 TRs (Carrier)</t>
  </si>
  <si>
    <t>Condensador VRF (Centro de Convivência)</t>
  </si>
  <si>
    <t>VRF Samsung – DVMs</t>
  </si>
  <si>
    <t>Evaporador (Centro de Convivência)</t>
  </si>
  <si>
    <t>WMP</t>
  </si>
  <si>
    <t>Split (frio/quente) - 31.000.BTUs (Fujitsu)</t>
  </si>
  <si>
    <t xml:space="preserve">Fancoils Modulares Capacidade 15TRs Marca Trox) (FIOTEC) </t>
  </si>
  <si>
    <t>Split (frio/quente) - 22.000 BTUs (Philco)</t>
  </si>
  <si>
    <t>Splits Dutados Capacidade 58.000 BTUs (FIOTEC)</t>
  </si>
  <si>
    <t>Piso Teto – 36.000 BTUs (Carrier)</t>
  </si>
  <si>
    <t>Splits Dutados Capacidade 60.000 BTUs (FIOTEC)</t>
  </si>
  <si>
    <t>Cassete – 36.000 BTUs (Elgin)</t>
  </si>
  <si>
    <t>Exaustores – SICFLUX</t>
  </si>
  <si>
    <t>Cortina de ar – VIX ONE 220v</t>
  </si>
  <si>
    <t xml:space="preserve">Caixa de filtragem (G4  e M5) - FILBOX       </t>
  </si>
  <si>
    <t>Teste de vibração e ruídos dos equipamentos</t>
  </si>
  <si>
    <t>Climatizadores tipo Split System (Biobanco)</t>
  </si>
  <si>
    <t>Ventiladores centrífugos/ZIEHL (Biobanco)</t>
  </si>
  <si>
    <t>unidades de climatização tipo UTAS (Biobanco)</t>
  </si>
  <si>
    <t>Cortina de Marca VIX Modelo DG2000-ST/Y (Biobanco)</t>
  </si>
  <si>
    <t>Resfriadores de liquido tipo Walter chiller capacidade 50 trs (Centro Pesquisa)</t>
  </si>
  <si>
    <t xml:space="preserve">Torres de Arrefecimento (Centro Pesquisa) </t>
  </si>
  <si>
    <t>Bombas Centrifugas (Centro Pesquisa)</t>
  </si>
  <si>
    <t>Bombas Calor Capacidade 200 Trs Marca Carrier(Centro Pesquisa)</t>
  </si>
  <si>
    <t>unidades de climatização tipo UTAS (Centro Pesquisa)</t>
  </si>
  <si>
    <t>Caixas Ventiladoras (Centro de Pesquisa)</t>
  </si>
  <si>
    <t>Caixa Ventiladora piso teto(Centro de Pesquisa)</t>
  </si>
  <si>
    <t>exaustores(Centro de Pesquisa)</t>
  </si>
  <si>
    <t>Fancoletes hidrônicos (Centro de Pesquisa)</t>
  </si>
  <si>
    <t>Desumidificadores de ar (Centro de Pesquisa)</t>
  </si>
  <si>
    <t>Sistemas de climatização tipo VRF (Cetro de Convivência)</t>
  </si>
  <si>
    <t>Exaustor (Centro de Convivencia)</t>
  </si>
  <si>
    <t>Análise de óleo lubrificante e hidráulico dos compressores</t>
  </si>
  <si>
    <t>Compressores dos resfriadores de liquido tipo wather Chiller (Centro Pesquisa)</t>
  </si>
  <si>
    <t>Compressores do sistema de ar comprimido (Centro Pesquisa)</t>
  </si>
  <si>
    <t>Bomba de calor (compressores de aquecimento (Centro Pesquisa)</t>
  </si>
  <si>
    <t>Compressores do sistema de ar comprimido (Biobanco)</t>
  </si>
  <si>
    <t>Compressores das unidades condensadoras UTAS (Biobanco)</t>
  </si>
  <si>
    <t>Condensadora do sistema VRF (Centro de Convivência)</t>
  </si>
  <si>
    <t>Empresa: INFRASPEAK</t>
  </si>
  <si>
    <t>Empresa: ENGEMAN</t>
  </si>
  <si>
    <t>Empresa:  TRACTIAN</t>
  </si>
  <si>
    <t>Empresa:  ARKMEDS SOLUÇÕES</t>
  </si>
  <si>
    <t>CRPHF - SISTEMA MANUTENÇÃO PREDIAL</t>
  </si>
  <si>
    <t>Fone/contato: (48) 9970-0077  -  Abel Moreira da Costa</t>
  </si>
  <si>
    <t>Fone/contato: (37) 3249-2700 R: 2734 - Fabiane Alves Leite Pousa</t>
  </si>
  <si>
    <t>Fone/contato:  (27) 99854 7279 - Marianna Musso</t>
  </si>
  <si>
    <t>Fone/contato:  (31) 98494-0840</t>
  </si>
  <si>
    <t>e-mail:   abel@infraspeak.com</t>
  </si>
  <si>
    <t>e-mail:  fabiane.leite@engeman.com.br</t>
  </si>
  <si>
    <t>e-mail:  mmusso@tractian.com</t>
  </si>
  <si>
    <t>e-mail:  fabiana.oliveira@arkmeds.com</t>
  </si>
  <si>
    <t>ANUAL</t>
  </si>
  <si>
    <t>SISTEMA MANUTENÇÃO PREDIAL</t>
  </si>
  <si>
    <t>Usuários solicitantes (indefinido - via Web)</t>
  </si>
  <si>
    <t>Usuários Administradores (3 acessos simultâneos)</t>
  </si>
  <si>
    <t>Usuários operadores/triadores (3 acessos simultâneos)</t>
  </si>
  <si>
    <t xml:space="preserve">Usuários MOBILES (15 unidades), com leitor QRcode, para abertura de OS proativa, check list de ronda, fechamento de OS mesmo off line, com atualização em rede Wifi e 3G ou 4G operadora celular. </t>
  </si>
  <si>
    <t>LICENÇAS + SUPORTE + UPGRADE</t>
  </si>
  <si>
    <t>SERVIÇOS</t>
  </si>
  <si>
    <t>VB</t>
  </si>
  <si>
    <t>MENSALIDADE  CLOUD</t>
  </si>
  <si>
    <t>TracOS Plant* + Usuários adicionais Solicitantes</t>
  </si>
  <si>
    <t>Implantação - Treinamento, Customização, Upload de Ativos e 01 Integração.</t>
  </si>
  <si>
    <t>Onboarding - Infraestrutura; Treinamento; Consultoria</t>
  </si>
  <si>
    <t>MÉDIA MENSAL</t>
  </si>
  <si>
    <t>até 10 (dez) dias após a emissão da nota fiscal</t>
  </si>
  <si>
    <t>Reajuste anual do valor mensal do serviço, sendo o limite máximo deste reajuste o IPCA. Tal reajuste somente será aplicado para a renovação de novos períodos de serviço, não sendo devido para períodos para os quais já houve emissão de Ordem de Compra prévio.</t>
  </si>
  <si>
    <t>182139</t>
  </si>
  <si>
    <t>TRA_Fiocruz_TE001</t>
  </si>
  <si>
    <t>1 SEMANA</t>
  </si>
  <si>
    <t>Despesas de viagem, hospedagem e alimentação não especificadas na tabela de preços deverão ser providenciadas pela Engeman e reembolsadas pelo Cliente.</t>
  </si>
  <si>
    <t>O faturamento de licenças e serviços ocorre imediatamente após a aprovação, com envio de boletos para pagamento;</t>
  </si>
  <si>
    <t xml:space="preserve">Visita Técnica (Opcional) R$ 2.500,00/dia </t>
  </si>
  <si>
    <t xml:space="preserve">Despesas de viagem, hospedagem e alimentação não especificadas na tabela de preços deverão ser providenciadas pela Engeman e reembolsadas pelo Cliente. </t>
  </si>
  <si>
    <t>Empresa:  GENTEC ELETRO</t>
  </si>
  <si>
    <t>Empresa:  ENGSEI</t>
  </si>
  <si>
    <t>CRPHF - MANUTENÇÃO PREVENTIVA E CORRETIVA NO BREAK E BANCO DE BATERIAS - MENSAL</t>
  </si>
  <si>
    <t>Fone/contato:     (21) 2407-9776  /   97029-6805  -  Adriano Monteiro</t>
  </si>
  <si>
    <t>Fone/contato: (21) 991.330.982 |(21) 996.646.437 - CLOVIS CORREIA DE MELO</t>
  </si>
  <si>
    <t>e-mail:   adm@genteceletro.com</t>
  </si>
  <si>
    <t>e-mail:  engesei.solucoeseletricas@gmail.com</t>
  </si>
  <si>
    <t>MANUTENÇÃO NO BREAK</t>
  </si>
  <si>
    <t>UPS DWTT80 ENGETRON</t>
  </si>
  <si>
    <t>(6 CPIVICES + 2 BIOBANCO)</t>
  </si>
  <si>
    <t>UPS 20 kva</t>
  </si>
  <si>
    <t>ENGARGOS</t>
  </si>
  <si>
    <t xml:space="preserve">dia 05 do mes subsequente </t>
  </si>
  <si>
    <t>6 MESES</t>
  </si>
  <si>
    <t>1772/04-2023</t>
  </si>
  <si>
    <t>9111</t>
  </si>
  <si>
    <t>REPOSIÇÃO DE PEÇAS: NÃO</t>
  </si>
  <si>
    <t>FREQUÊNCIA DAS VISITAS: SEMANAL / TEMPO PARA ATENDIMENTO: 03 HORAS</t>
  </si>
  <si>
    <t>atendimento sabado e domingo tem taxa de atendimento para chamadas necessarias R$ 1.250,00 ( valor de deslocamento)</t>
  </si>
  <si>
    <t>PROPOSTA DE CONTRATO DE OPERAÇÃO ASSISTIDA, MANUTENÇÃO PREVENTIVA E CORRETIVA (CPVICES)</t>
  </si>
  <si>
    <t>Modalidade de contrato: 1 visita més em horario comercial</t>
  </si>
  <si>
    <t>Para trabalhos noturnos acrescimo de 20% para o ponto pedido</t>
  </si>
  <si>
    <t>Obs. preventiva anual sempre em dezembro do dia 1 ao 15</t>
  </si>
  <si>
    <t>Empresa: RMS GROUP</t>
  </si>
  <si>
    <t xml:space="preserve">Empresa:  TÉRMICA BRASIL </t>
  </si>
  <si>
    <t>Empresa:  LTL SERVIÇOS</t>
  </si>
  <si>
    <t>CRPHF - CERTIFICAÇÃO INTEGRIDADE CAPELAS - ANUAL</t>
  </si>
  <si>
    <t>Fone/contato:   (21) 2440-8781 / 2143-0599  - 
ROSÂNGELA M. S. DE OLIVEIRA / LEILIANY DE SOUZA</t>
  </si>
  <si>
    <t>Fone/contato: : 11 3666.9673</t>
  </si>
  <si>
    <t>Fone/contato:  (11) 2475-2898 R.26 / (11) 94763-9504 - Tamiris Franco</t>
  </si>
  <si>
    <t>Data base do orçto:       Setembro 2022</t>
  </si>
  <si>
    <t>e-mail:    :   comercial@rmsgroup.com.br / comercial2@rmsgroup.com.br</t>
  </si>
  <si>
    <t>e-mail:   termicabrasil@yahoo.com.br</t>
  </si>
  <si>
    <t>e-mail:  vendas1@ltlservicos.com.br</t>
  </si>
  <si>
    <t>INTEGRIDADE CAPELAS</t>
  </si>
  <si>
    <t>SERV</t>
  </si>
  <si>
    <r>
      <t>ENSAIOS DE CERTIFICAÇÃO EM</t>
    </r>
    <r>
      <rPr>
        <b/>
        <sz val="10"/>
        <rFont val="Swis721 Lt BT"/>
        <family val="2"/>
      </rPr>
      <t xml:space="preserve"> CAPELAS DE EXAUSTÃO </t>
    </r>
  </si>
  <si>
    <r>
      <t xml:space="preserve">ENSAIOS DE CERTIFICAÇÃO COM MÃO DE OBRA PARA SUBSTITUIÇÃO DOS FILTROS EM </t>
    </r>
    <r>
      <rPr>
        <b/>
        <sz val="10"/>
        <rFont val="Swis721 Lt BT"/>
        <family val="2"/>
      </rPr>
      <t>CAIXA TERMINAL DE INSULFLAMENTO</t>
    </r>
  </si>
  <si>
    <r>
      <t xml:space="preserve">ENSAIOS DE CERTIFICAÇÃO COM MÃO DE OBRA PARA SUBSTITUIÇÃO DOS FILTROS EM </t>
    </r>
    <r>
      <rPr>
        <b/>
        <sz val="10"/>
        <rFont val="Swis721 Lt BT"/>
        <family val="2"/>
      </rPr>
      <t>CAIXA TERMINAL DE EXAUSTÃO</t>
    </r>
  </si>
  <si>
    <r>
      <t xml:space="preserve">ENSAIOS DE CERTIFICAÇÃO EM </t>
    </r>
    <r>
      <rPr>
        <b/>
        <sz val="10"/>
        <rFont val="Swis721 Lt BT"/>
        <family val="2"/>
      </rPr>
      <t>CABINE DE SEGURANÇA  BIOLÓGICA</t>
    </r>
  </si>
  <si>
    <t>DESCARTE DOS FILTROS SUBSTITUÍDOS NAS CAIXAS TERMINAIS DE INSUFLAMENTO E EXAUSTÃO (COM MANIFESTO) - PODE IR PARA RESÍDUOS FACILITIES?</t>
  </si>
  <si>
    <t>Ensaio de estanqueidade em filtros HEPA de equipamentos e sistemas</t>
  </si>
  <si>
    <t>DESCONTO DE SIMULTANEIDADE</t>
  </si>
  <si>
    <t>A COMBINAR</t>
  </si>
  <si>
    <t>Parcelas mensais, 30 dias após a emissão de nota fiscal</t>
  </si>
  <si>
    <t>CONFORME CRONOGRAMA</t>
  </si>
  <si>
    <t>RMSC – 2286 / 2022</t>
  </si>
  <si>
    <t>TRO2022202-Rev0</t>
  </si>
  <si>
    <t>26648</t>
  </si>
  <si>
    <t>Despesas com viagem (transporte, hospedagem e refeições) - responsabilidade da contratante</t>
  </si>
  <si>
    <t>LOCAL DO SERVIÇO: CENTRO DE PESQUISAS (CAMPUS MARÉ)</t>
  </si>
  <si>
    <t>Mobilização mensal da equipe por 5 (cinco) dias uteis a cada mobilização. Serão 12 (doze) mobilização no total para atendimento do contrato anual.</t>
  </si>
  <si>
    <t>Fica sobre a responsabilidade da contratante a providência de refeição (almoço) e estacionamento do colaborador LTL;</t>
  </si>
  <si>
    <t>Horário comercial, de segunda a sexta feira das 08:00h às 17:30h</t>
  </si>
  <si>
    <t>Serviços executados durante o horário comercial normal. Caso seja necessário realizar os serviços em horário extra-comercial o valor deverá ser acrescido em 35%.</t>
  </si>
  <si>
    <t>Empresa:  METAPATH EQUIPAMENTOS</t>
  </si>
  <si>
    <t>Empresa:  GAMMA</t>
  </si>
  <si>
    <t>Empresa:   TECHNOLAB SOLUCOES</t>
  </si>
  <si>
    <r>
      <t>CRPHF -  MANUTENÇÃO PREVENTIVA DE REFRIGERADORES E ULTRA FREEZERS -</t>
    </r>
    <r>
      <rPr>
        <b/>
        <sz val="10"/>
        <color rgb="FFFF0000"/>
        <rFont val="Swis721 Lt BT"/>
        <family val="2"/>
      </rPr>
      <t xml:space="preserve"> ANUAL</t>
    </r>
  </si>
  <si>
    <t>Fone/contato:  (11) 2216-7570  (0xx11)3637-9774 –  Mauricio Ferreira</t>
  </si>
  <si>
    <t>Fone/contato:   (11) 2063-5242 Fax (11) 2215-0381 - Nivalda Brito</t>
  </si>
  <si>
    <t>Fone/contato:   (11)2670-1524 / (11) 98460-4190 - Célia Soares</t>
  </si>
  <si>
    <t>e-mail:  metapath@metapath.com.br</t>
  </si>
  <si>
    <t xml:space="preserve">e-mail: </t>
  </si>
  <si>
    <t>e-mail:   celia@technolabsolucoes.com.br</t>
  </si>
  <si>
    <t>MANUTENÇÃO REFRIGERADORES E ULTRA FREEZERS</t>
  </si>
  <si>
    <t>Ultrafreezer -30ºC  (326L THERMO SCIENTIFIC 220V)</t>
  </si>
  <si>
    <t>Ultrafreezer -30ºC (659L THERMO SCIENTIFIC 220V)</t>
  </si>
  <si>
    <t>Ultrafreezer -30ºC (INDREL)</t>
  </si>
  <si>
    <t>Freezer  (COMPACTO 60L)</t>
  </si>
  <si>
    <t>Freezer  (ELETROLUX H162)</t>
  </si>
  <si>
    <t>Refrigerador (CIENTIFICO 326L THERMO SCIENTIFIC 220V)</t>
  </si>
  <si>
    <t>Refrigerador (CIENTIFICO 650L THERMO SCIENTIFIC 220V)</t>
  </si>
  <si>
    <t>Calibração de Ultra-freezer até -80ºC</t>
  </si>
  <si>
    <t>Freezer (THERMO CIENTIFIC 540L 127V)</t>
  </si>
  <si>
    <t>Freezer (THERMO CIENTIFIC 340L 127V)</t>
  </si>
  <si>
    <t>Freezer (THERMO CIENTIFIC 950L 127V)</t>
  </si>
  <si>
    <t>OS.22.09.2022</t>
  </si>
  <si>
    <t>200185</t>
  </si>
  <si>
    <t>4143</t>
  </si>
  <si>
    <t>1 ATENDIMENTO ANUAL SEM TROCA DE PEÇAS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</si>
</sst>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#"/>
    <numFmt numFmtId="165" formatCode="0\ &quot;Profissionais&quot;"/>
    <numFmt numFmtId="166" formatCode="_(&quot;R$ &quot;* #,##0.00_);_(&quot;R$ &quot;* \(#,##0.00\);_(&quot;R$ &quot;* &quot;-&quot;??_);_(@_)"/>
    <numFmt numFmtId="167" formatCode="_(* #,##0.00_);_(* \(#,##0.00\);_(* &quot;-&quot;??_);_(@_)"/>
    <numFmt numFmtId="168" formatCode="_(&quot;R$&quot;* #,##0.00_);_(&quot;R$&quot;* \(#,##0.00\);_(&quot;R$&quot;* &quot;-&quot;??_);_(@_)"/>
    <numFmt numFmtId="169" formatCode="&quot;R$&quot;\ #,##0.00"/>
    <numFmt numFmtId="170" formatCode="dd/mm/yy;@"/>
    <numFmt numFmtId="171" formatCode="#,##0.0000"/>
    <numFmt numFmtId="172" formatCode="_(&quot;R$ &quot;* #,##0.0000000000_);_(&quot;R$ &quot;* \(#,##0.0000000000\);_(&quot;R$ &quot;* &quot;-&quot;??_);_(@_)"/>
    <numFmt numFmtId="173" formatCode="[$-416]mmmm\-yy;@"/>
    <numFmt numFmtId="174" formatCode="0\ &quot;PONTOS&quot;"/>
  </numFmts>
  <fonts count="34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rgb="FFFF0000"/>
      <name val="Arial"/>
      <family val="2"/>
    </font>
    <font>
      <sz val="11"/>
      <color theme="1"/>
      <name val="Arial"/>
      <family val="2"/>
    </font>
    <font>
      <sz val="10"/>
      <color rgb="FFFF0000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rgb="FF000000"/>
      <name val="Calibri"/>
      <family val="2"/>
      <charset val="204"/>
    </font>
    <font>
      <sz val="10"/>
      <name val="Swis721 Lt BT"/>
      <family val="2"/>
    </font>
    <font>
      <u/>
      <sz val="10"/>
      <color theme="10"/>
      <name val="Swis721 Lt BT"/>
      <family val="2"/>
    </font>
    <font>
      <sz val="8"/>
      <name val="Helv"/>
    </font>
    <font>
      <u/>
      <sz val="10"/>
      <color indexed="36"/>
      <name val="Arial"/>
      <family val="2"/>
    </font>
    <font>
      <u/>
      <sz val="10"/>
      <color indexed="12"/>
      <name val="Swis721 Lt BT"/>
      <family val="2"/>
    </font>
    <font>
      <b/>
      <sz val="11"/>
      <color theme="1"/>
      <name val="Calibri"/>
      <family val="2"/>
      <scheme val="minor"/>
    </font>
    <font>
      <b/>
      <sz val="10"/>
      <name val="Swis721 Lt BT"/>
      <family val="2"/>
    </font>
    <font>
      <sz val="12"/>
      <name val="Arial"/>
      <family val="2"/>
    </font>
    <font>
      <b/>
      <sz val="10"/>
      <color rgb="FF00B0F0"/>
      <name val="Swis721 Lt BT"/>
      <family val="2"/>
    </font>
    <font>
      <b/>
      <sz val="10"/>
      <color rgb="FFFF0000"/>
      <name val="Swis721 Lt BT"/>
      <family val="2"/>
    </font>
    <font>
      <b/>
      <strike/>
      <sz val="12"/>
      <color rgb="FFFF0000"/>
      <name val="Swis721 Lt BT"/>
      <family val="2"/>
    </font>
    <font>
      <sz val="10"/>
      <color theme="1"/>
      <name val="Swis721 Lt BT"/>
      <family val="2"/>
    </font>
    <font>
      <sz val="10"/>
      <color rgb="FFFF0000"/>
      <name val="Swis721 Lt BT"/>
      <family val="2"/>
    </font>
    <font>
      <sz val="12"/>
      <name val="Swis721 Lt BT"/>
      <family val="2"/>
    </font>
    <font>
      <sz val="10"/>
      <name val="Swis721 Lt BT"/>
      <family val="2"/>
    </font>
    <font>
      <sz val="10"/>
      <color theme="4" tint="0.39997558519241921"/>
      <name val="Swis721 Lt BT"/>
      <family val="2"/>
    </font>
    <font>
      <sz val="12"/>
      <color theme="1"/>
      <name val="Swis721 Lt BT"/>
      <family val="2"/>
    </font>
    <font>
      <strike/>
      <sz val="10"/>
      <name val="Swis721 Lt BT"/>
      <family val="2"/>
    </font>
    <font>
      <b/>
      <sz val="12"/>
      <name val="Swis721 Lt BT"/>
      <family val="2"/>
    </font>
    <font>
      <b/>
      <sz val="11"/>
      <name val="Swis721 Lt BT"/>
      <family val="2"/>
    </font>
    <font>
      <sz val="11"/>
      <name val="Swis721 Lt BT"/>
      <family val="2"/>
    </font>
    <font>
      <b/>
      <sz val="10"/>
      <color rgb="FFC00000"/>
      <name val="Swis721 Lt BT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</font>
  </fonts>
  <fills count="20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8DB4E2"/>
        <bgColor indexed="64"/>
      </patternFill>
    </fill>
    <fill>
      <patternFill patternType="solid">
        <fgColor rgb="FFA6D8F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485"/>
        <bgColor indexed="64"/>
      </patternFill>
    </fill>
  </fills>
  <borders count="8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</borders>
  <cellStyleXfs count="43">
    <xf numFmtId="0" fontId="0" fillId="0" borderId="0"/>
    <xf numFmtId="0" fontId="1" fillId="0" borderId="0"/>
    <xf numFmtId="44" fontId="7" fillId="0" borderId="0" applyFont="0" applyFill="0" applyBorder="0" applyAlignment="0" applyProtection="0"/>
    <xf numFmtId="0" fontId="7" fillId="0" borderId="0"/>
    <xf numFmtId="0" fontId="1" fillId="0" borderId="0"/>
    <xf numFmtId="0" fontId="1" fillId="0" borderId="0"/>
    <xf numFmtId="9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7" fillId="0" borderId="0"/>
    <xf numFmtId="166" fontId="8" fillId="0" borderId="0" applyFont="0" applyFill="0" applyBorder="0" applyAlignment="0" applyProtection="0"/>
    <xf numFmtId="0" fontId="7" fillId="0" borderId="0"/>
    <xf numFmtId="0" fontId="1" fillId="0" borderId="0"/>
    <xf numFmtId="0" fontId="7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9" fillId="0" borderId="0"/>
    <xf numFmtId="44" fontId="9" fillId="0" borderId="0" applyFont="0" applyFill="0" applyBorder="0" applyAlignment="0" applyProtection="0"/>
    <xf numFmtId="0" fontId="7" fillId="0" borderId="0"/>
    <xf numFmtId="0" fontId="10" fillId="0" borderId="0"/>
    <xf numFmtId="167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1" fillId="0" borderId="0"/>
    <xf numFmtId="168" fontId="1" fillId="0" borderId="0" applyFont="0" applyFill="0" applyBorder="0" applyAlignment="0" applyProtection="0"/>
    <xf numFmtId="0" fontId="11" fillId="0" borderId="0" applyNumberFormat="0" applyFill="0" applyBorder="0" applyAlignment="0" applyProtection="0"/>
    <xf numFmtId="9" fontId="10" fillId="0" borderId="0" applyFont="0" applyFill="0" applyBorder="0" applyAlignment="0" applyProtection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6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0" fillId="0" borderId="0"/>
    <xf numFmtId="167" fontId="1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9" fontId="10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24" fillId="0" borderId="0"/>
  </cellStyleXfs>
  <cellXfs count="621">
    <xf numFmtId="0" fontId="0" fillId="0" borderId="0" xfId="0"/>
    <xf numFmtId="0" fontId="1" fillId="0" borderId="0" xfId="1" applyAlignment="1">
      <alignment vertical="center"/>
    </xf>
    <xf numFmtId="0" fontId="3" fillId="3" borderId="5" xfId="1" applyFont="1" applyFill="1" applyBorder="1" applyAlignment="1">
      <alignment horizontal="center" vertical="center" wrapText="1"/>
    </xf>
    <xf numFmtId="0" fontId="5" fillId="3" borderId="5" xfId="1" applyFont="1" applyFill="1" applyBorder="1" applyAlignment="1">
      <alignment horizontal="center" vertical="center" wrapText="1"/>
    </xf>
    <xf numFmtId="165" fontId="3" fillId="3" borderId="5" xfId="1" applyNumberFormat="1" applyFont="1" applyFill="1" applyBorder="1" applyAlignment="1">
      <alignment horizontal="center" vertical="center" wrapText="1"/>
    </xf>
    <xf numFmtId="165" fontId="6" fillId="0" borderId="0" xfId="1" applyNumberFormat="1" applyFont="1" applyAlignment="1">
      <alignment vertical="center"/>
    </xf>
    <xf numFmtId="165" fontId="1" fillId="0" borderId="0" xfId="1" applyNumberFormat="1" applyAlignment="1">
      <alignment vertical="center"/>
    </xf>
    <xf numFmtId="0" fontId="2" fillId="2" borderId="11" xfId="1" applyFont="1" applyFill="1" applyBorder="1" applyAlignment="1">
      <alignment horizontal="center" vertical="center" wrapText="1"/>
    </xf>
    <xf numFmtId="165" fontId="3" fillId="3" borderId="8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15" fillId="0" borderId="0" xfId="0" applyFont="1"/>
    <xf numFmtId="0" fontId="2" fillId="0" borderId="0" xfId="1" applyFont="1" applyAlignment="1">
      <alignment horizontal="center" vertical="center" wrapText="1"/>
    </xf>
    <xf numFmtId="165" fontId="3" fillId="0" borderId="0" xfId="1" applyNumberFormat="1" applyFont="1" applyAlignment="1">
      <alignment horizontal="center" vertical="center" wrapText="1"/>
    </xf>
    <xf numFmtId="165" fontId="4" fillId="0" borderId="0" xfId="1" applyNumberFormat="1" applyFont="1" applyAlignment="1">
      <alignment horizontal="center" vertical="center" wrapText="1"/>
    </xf>
    <xf numFmtId="164" fontId="2" fillId="3" borderId="12" xfId="1" applyNumberFormat="1" applyFont="1" applyFill="1" applyBorder="1" applyAlignment="1">
      <alignment horizontal="center" vertical="center"/>
    </xf>
    <xf numFmtId="164" fontId="2" fillId="3" borderId="9" xfId="1" applyNumberFormat="1" applyFont="1" applyFill="1" applyBorder="1" applyAlignment="1">
      <alignment horizontal="center" vertical="center"/>
    </xf>
    <xf numFmtId="0" fontId="1" fillId="0" borderId="0" xfId="1" applyAlignment="1">
      <alignment horizontal="center" vertical="center"/>
    </xf>
    <xf numFmtId="164" fontId="2" fillId="3" borderId="15" xfId="1" applyNumberFormat="1" applyFont="1" applyFill="1" applyBorder="1" applyAlignment="1">
      <alignment horizontal="center" vertical="center"/>
    </xf>
    <xf numFmtId="4" fontId="10" fillId="0" borderId="0" xfId="24" applyNumberFormat="1" applyFont="1" applyAlignment="1">
      <alignment horizontal="center" vertical="center"/>
    </xf>
    <xf numFmtId="166" fontId="10" fillId="0" borderId="0" xfId="33" applyNumberFormat="1" applyFont="1" applyAlignment="1">
      <alignment vertical="center"/>
    </xf>
    <xf numFmtId="0" fontId="10" fillId="0" borderId="0" xfId="24" applyFont="1" applyAlignment="1">
      <alignment vertical="center"/>
    </xf>
    <xf numFmtId="0" fontId="1" fillId="0" borderId="0" xfId="24" applyAlignment="1">
      <alignment vertical="center"/>
    </xf>
    <xf numFmtId="0" fontId="16" fillId="9" borderId="17" xfId="24" applyFont="1" applyFill="1" applyBorder="1" applyAlignment="1">
      <alignment vertical="center"/>
    </xf>
    <xf numFmtId="167" fontId="16" fillId="9" borderId="18" xfId="22" applyFont="1" applyFill="1" applyBorder="1" applyAlignment="1">
      <alignment vertical="center" wrapText="1"/>
    </xf>
    <xf numFmtId="0" fontId="16" fillId="9" borderId="18" xfId="24" applyFont="1" applyFill="1" applyBorder="1" applyAlignment="1">
      <alignment vertical="center" wrapText="1"/>
    </xf>
    <xf numFmtId="0" fontId="16" fillId="10" borderId="19" xfId="24" applyFont="1" applyFill="1" applyBorder="1" applyAlignment="1">
      <alignment horizontal="center" vertical="center" wrapText="1"/>
    </xf>
    <xf numFmtId="0" fontId="10" fillId="0" borderId="0" xfId="21"/>
    <xf numFmtId="0" fontId="17" fillId="0" borderId="0" xfId="24" applyFont="1" applyAlignment="1">
      <alignment vertical="center"/>
    </xf>
    <xf numFmtId="0" fontId="16" fillId="10" borderId="22" xfId="24" applyFont="1" applyFill="1" applyBorder="1" applyAlignment="1">
      <alignment horizontal="center" vertical="center" wrapText="1"/>
    </xf>
    <xf numFmtId="0" fontId="10" fillId="9" borderId="0" xfId="24" applyFont="1" applyFill="1" applyAlignment="1">
      <alignment vertical="center"/>
    </xf>
    <xf numFmtId="4" fontId="16" fillId="10" borderId="22" xfId="24" applyNumberFormat="1" applyFont="1" applyFill="1" applyBorder="1" applyAlignment="1">
      <alignment horizontal="center" vertical="center" wrapText="1"/>
    </xf>
    <xf numFmtId="0" fontId="16" fillId="0" borderId="5" xfId="21" applyFont="1" applyBorder="1" applyAlignment="1">
      <alignment horizontal="center" vertical="center"/>
    </xf>
    <xf numFmtId="0" fontId="16" fillId="0" borderId="13" xfId="21" applyFont="1" applyBorder="1" applyAlignment="1">
      <alignment horizontal="center" vertical="center"/>
    </xf>
    <xf numFmtId="0" fontId="16" fillId="9" borderId="33" xfId="24" applyFont="1" applyFill="1" applyBorder="1" applyAlignment="1">
      <alignment horizontal="center" vertical="center"/>
    </xf>
    <xf numFmtId="170" fontId="16" fillId="9" borderId="32" xfId="24" applyNumberFormat="1" applyFont="1" applyFill="1" applyBorder="1" applyAlignment="1">
      <alignment horizontal="left" vertical="center"/>
    </xf>
    <xf numFmtId="0" fontId="16" fillId="9" borderId="13" xfId="24" applyFont="1" applyFill="1" applyBorder="1" applyAlignment="1">
      <alignment horizontal="center" vertical="center"/>
    </xf>
    <xf numFmtId="0" fontId="16" fillId="9" borderId="36" xfId="24" applyFont="1" applyFill="1" applyBorder="1" applyAlignment="1">
      <alignment horizontal="center" vertical="center"/>
    </xf>
    <xf numFmtId="0" fontId="16" fillId="9" borderId="37" xfId="24" applyFont="1" applyFill="1" applyBorder="1" applyAlignment="1">
      <alignment horizontal="center" vertical="center"/>
    </xf>
    <xf numFmtId="0" fontId="19" fillId="9" borderId="37" xfId="24" applyFont="1" applyFill="1" applyBorder="1" applyAlignment="1">
      <alignment horizontal="center" vertical="center"/>
    </xf>
    <xf numFmtId="166" fontId="16" fillId="0" borderId="5" xfId="34" applyFont="1" applyFill="1" applyBorder="1" applyAlignment="1">
      <alignment horizontal="center" vertical="center" wrapText="1"/>
    </xf>
    <xf numFmtId="166" fontId="16" fillId="0" borderId="13" xfId="34" applyFont="1" applyFill="1" applyBorder="1" applyAlignment="1">
      <alignment horizontal="center" vertical="center" wrapText="1"/>
    </xf>
    <xf numFmtId="4" fontId="16" fillId="10" borderId="38" xfId="24" applyNumberFormat="1" applyFont="1" applyFill="1" applyBorder="1" applyAlignment="1">
      <alignment horizontal="center" vertical="center" wrapText="1"/>
    </xf>
    <xf numFmtId="0" fontId="16" fillId="9" borderId="36" xfId="24" applyFont="1" applyFill="1" applyBorder="1" applyAlignment="1">
      <alignment horizontal="center" vertical="center" wrapText="1"/>
    </xf>
    <xf numFmtId="0" fontId="16" fillId="9" borderId="5" xfId="24" applyFont="1" applyFill="1" applyBorder="1" applyAlignment="1">
      <alignment horizontal="center" vertical="center" wrapText="1"/>
    </xf>
    <xf numFmtId="0" fontId="16" fillId="9" borderId="5" xfId="24" applyFont="1" applyFill="1" applyBorder="1" applyAlignment="1">
      <alignment horizontal="center" vertical="center"/>
    </xf>
    <xf numFmtId="0" fontId="16" fillId="9" borderId="10" xfId="24" applyFont="1" applyFill="1" applyBorder="1" applyAlignment="1">
      <alignment horizontal="center" vertical="center"/>
    </xf>
    <xf numFmtId="4" fontId="10" fillId="0" borderId="40" xfId="24" applyNumberFormat="1" applyFont="1" applyBorder="1" applyAlignment="1">
      <alignment horizontal="center" vertical="center" wrapText="1"/>
    </xf>
    <xf numFmtId="166" fontId="10" fillId="0" borderId="41" xfId="33" applyNumberFormat="1" applyFont="1" applyFill="1" applyBorder="1" applyAlignment="1">
      <alignment horizontal="left" vertical="center"/>
    </xf>
    <xf numFmtId="166" fontId="10" fillId="10" borderId="42" xfId="33" applyNumberFormat="1" applyFont="1" applyFill="1" applyBorder="1" applyAlignment="1">
      <alignment horizontal="left" vertical="center"/>
    </xf>
    <xf numFmtId="0" fontId="16" fillId="9" borderId="43" xfId="21" applyFont="1" applyFill="1" applyBorder="1" applyAlignment="1">
      <alignment horizontal="center" vertical="center" wrapText="1"/>
    </xf>
    <xf numFmtId="0" fontId="10" fillId="9" borderId="44" xfId="21" applyFill="1" applyBorder="1" applyAlignment="1">
      <alignment horizontal="center" vertical="center" wrapText="1"/>
    </xf>
    <xf numFmtId="49" fontId="16" fillId="0" borderId="44" xfId="21" applyNumberFormat="1" applyFont="1" applyBorder="1" applyAlignment="1">
      <alignment horizontal="left" vertical="center" wrapText="1"/>
    </xf>
    <xf numFmtId="4" fontId="10" fillId="0" borderId="45" xfId="21" applyNumberFormat="1" applyBorder="1" applyAlignment="1">
      <alignment horizontal="left" vertical="center" wrapText="1"/>
    </xf>
    <xf numFmtId="4" fontId="10" fillId="0" borderId="44" xfId="21" applyNumberFormat="1" applyBorder="1" applyAlignment="1">
      <alignment horizontal="center" vertical="center" wrapText="1"/>
    </xf>
    <xf numFmtId="4" fontId="10" fillId="0" borderId="44" xfId="21" applyNumberFormat="1" applyBorder="1" applyAlignment="1">
      <alignment horizontal="left" vertical="center" wrapText="1"/>
    </xf>
    <xf numFmtId="4" fontId="10" fillId="0" borderId="46" xfId="21" applyNumberFormat="1" applyBorder="1" applyAlignment="1">
      <alignment horizontal="left" vertical="center" wrapText="1"/>
    </xf>
    <xf numFmtId="0" fontId="10" fillId="9" borderId="43" xfId="21" applyFill="1" applyBorder="1" applyAlignment="1">
      <alignment horizontal="center" vertical="center" wrapText="1"/>
    </xf>
    <xf numFmtId="49" fontId="10" fillId="0" borderId="44" xfId="21" applyNumberFormat="1" applyBorder="1" applyAlignment="1">
      <alignment horizontal="left" vertical="center" wrapText="1"/>
    </xf>
    <xf numFmtId="4" fontId="10" fillId="0" borderId="45" xfId="21" applyNumberFormat="1" applyBorder="1" applyAlignment="1">
      <alignment horizontal="center" vertical="center" wrapText="1"/>
    </xf>
    <xf numFmtId="4" fontId="10" fillId="0" borderId="44" xfId="21" applyNumberFormat="1" applyBorder="1" applyAlignment="1">
      <alignment horizontal="right" vertical="center" wrapText="1"/>
    </xf>
    <xf numFmtId="4" fontId="10" fillId="0" borderId="46" xfId="21" applyNumberFormat="1" applyBorder="1" applyAlignment="1">
      <alignment horizontal="center" vertical="center" wrapText="1"/>
    </xf>
    <xf numFmtId="3" fontId="10" fillId="0" borderId="47" xfId="21" applyNumberFormat="1" applyBorder="1" applyAlignment="1">
      <alignment horizontal="center" vertical="center" wrapText="1"/>
    </xf>
    <xf numFmtId="167" fontId="10" fillId="0" borderId="0" xfId="22" applyFont="1" applyAlignment="1">
      <alignment vertical="center"/>
    </xf>
    <xf numFmtId="4" fontId="10" fillId="0" borderId="47" xfId="21" applyNumberFormat="1" applyBorder="1" applyAlignment="1">
      <alignment horizontal="center" vertical="center" wrapText="1"/>
    </xf>
    <xf numFmtId="49" fontId="20" fillId="0" borderId="44" xfId="21" applyNumberFormat="1" applyFont="1" applyBorder="1" applyAlignment="1">
      <alignment horizontal="center" vertical="center" wrapText="1"/>
    </xf>
    <xf numFmtId="4" fontId="10" fillId="0" borderId="46" xfId="21" applyNumberFormat="1" applyBorder="1" applyAlignment="1">
      <alignment horizontal="right" vertical="center" wrapText="1"/>
    </xf>
    <xf numFmtId="4" fontId="10" fillId="0" borderId="48" xfId="21" applyNumberFormat="1" applyBorder="1" applyAlignment="1">
      <alignment horizontal="center" vertical="center" wrapText="1"/>
    </xf>
    <xf numFmtId="166" fontId="10" fillId="0" borderId="41" xfId="33" applyNumberFormat="1" applyFont="1" applyFill="1" applyBorder="1" applyAlignment="1">
      <alignment horizontal="center" vertical="center"/>
    </xf>
    <xf numFmtId="49" fontId="16" fillId="0" borderId="44" xfId="21" applyNumberFormat="1" applyFont="1" applyBorder="1" applyAlignment="1">
      <alignment horizontal="right" vertical="center" wrapText="1"/>
    </xf>
    <xf numFmtId="4" fontId="16" fillId="0" borderId="45" xfId="21" applyNumberFormat="1" applyFont="1" applyBorder="1" applyAlignment="1">
      <alignment horizontal="left" vertical="center" wrapText="1"/>
    </xf>
    <xf numFmtId="4" fontId="16" fillId="0" borderId="44" xfId="21" applyNumberFormat="1" applyFont="1" applyBorder="1" applyAlignment="1">
      <alignment horizontal="right" vertical="center" wrapText="1"/>
    </xf>
    <xf numFmtId="4" fontId="16" fillId="0" borderId="46" xfId="21" applyNumberFormat="1" applyFont="1" applyBorder="1" applyAlignment="1">
      <alignment horizontal="right" vertical="center" wrapText="1"/>
    </xf>
    <xf numFmtId="4" fontId="16" fillId="10" borderId="9" xfId="21" applyNumberFormat="1" applyFont="1" applyFill="1" applyBorder="1" applyAlignment="1">
      <alignment horizontal="right" vertical="center"/>
    </xf>
    <xf numFmtId="4" fontId="16" fillId="10" borderId="14" xfId="21" applyNumberFormat="1" applyFont="1" applyFill="1" applyBorder="1" applyAlignment="1">
      <alignment horizontal="right" vertical="center"/>
    </xf>
    <xf numFmtId="4" fontId="16" fillId="10" borderId="5" xfId="21" applyNumberFormat="1" applyFont="1" applyFill="1" applyBorder="1" applyAlignment="1">
      <alignment horizontal="right" vertical="center"/>
    </xf>
    <xf numFmtId="4" fontId="16" fillId="10" borderId="10" xfId="21" applyNumberFormat="1" applyFont="1" applyFill="1" applyBorder="1" applyAlignment="1">
      <alignment horizontal="right" vertical="center"/>
    </xf>
    <xf numFmtId="166" fontId="16" fillId="0" borderId="41" xfId="33" applyNumberFormat="1" applyFont="1" applyFill="1" applyBorder="1" applyAlignment="1">
      <alignment horizontal="right" vertical="center"/>
    </xf>
    <xf numFmtId="166" fontId="10" fillId="4" borderId="41" xfId="33" applyNumberFormat="1" applyFont="1" applyFill="1" applyBorder="1" applyAlignment="1">
      <alignment horizontal="left" vertical="center"/>
    </xf>
    <xf numFmtId="166" fontId="16" fillId="13" borderId="53" xfId="34" applyFont="1" applyFill="1" applyBorder="1" applyAlignment="1">
      <alignment vertical="center"/>
    </xf>
    <xf numFmtId="0" fontId="10" fillId="10" borderId="22" xfId="21" applyFill="1" applyBorder="1" applyAlignment="1">
      <alignment vertical="center"/>
    </xf>
    <xf numFmtId="0" fontId="16" fillId="13" borderId="4" xfId="21" applyFont="1" applyFill="1" applyBorder="1" applyAlignment="1">
      <alignment vertical="center" wrapText="1"/>
    </xf>
    <xf numFmtId="0" fontId="16" fillId="13" borderId="11" xfId="21" applyFont="1" applyFill="1" applyBorder="1" applyAlignment="1">
      <alignment vertical="center" wrapText="1"/>
    </xf>
    <xf numFmtId="166" fontId="16" fillId="13" borderId="3" xfId="34" applyFont="1" applyFill="1" applyBorder="1" applyAlignment="1">
      <alignment vertical="center"/>
    </xf>
    <xf numFmtId="1" fontId="16" fillId="13" borderId="3" xfId="34" applyNumberFormat="1" applyFont="1" applyFill="1" applyBorder="1" applyAlignment="1">
      <alignment horizontal="center" vertical="center"/>
    </xf>
    <xf numFmtId="0" fontId="10" fillId="0" borderId="0" xfId="21" applyAlignment="1">
      <alignment vertical="center"/>
    </xf>
    <xf numFmtId="0" fontId="16" fillId="2" borderId="22" xfId="21" applyFont="1" applyFill="1" applyBorder="1" applyAlignment="1">
      <alignment vertical="center"/>
    </xf>
    <xf numFmtId="171" fontId="16" fillId="9" borderId="13" xfId="21" applyNumberFormat="1" applyFont="1" applyFill="1" applyBorder="1" applyAlignment="1">
      <alignment horizontal="center" vertical="center"/>
    </xf>
    <xf numFmtId="0" fontId="10" fillId="0" borderId="0" xfId="21" applyAlignment="1">
      <alignment horizontal="left" vertical="center"/>
    </xf>
    <xf numFmtId="4" fontId="16" fillId="0" borderId="49" xfId="21" applyNumberFormat="1" applyFont="1" applyBorder="1" applyAlignment="1">
      <alignment vertical="center"/>
    </xf>
    <xf numFmtId="4" fontId="16" fillId="0" borderId="36" xfId="21" applyNumberFormat="1" applyFont="1" applyBorder="1" applyAlignment="1">
      <alignment vertical="center"/>
    </xf>
    <xf numFmtId="4" fontId="16" fillId="0" borderId="37" xfId="21" applyNumberFormat="1" applyFont="1" applyBorder="1" applyAlignment="1">
      <alignment vertical="center"/>
    </xf>
    <xf numFmtId="172" fontId="10" fillId="10" borderId="42" xfId="34" applyNumberFormat="1" applyFont="1" applyFill="1" applyBorder="1" applyAlignment="1">
      <alignment horizontal="left" vertical="center"/>
    </xf>
    <xf numFmtId="0" fontId="16" fillId="10" borderId="22" xfId="21" applyFont="1" applyFill="1" applyBorder="1" applyAlignment="1">
      <alignment horizontal="center" vertical="center" wrapText="1"/>
    </xf>
    <xf numFmtId="4" fontId="10" fillId="10" borderId="22" xfId="21" applyNumberFormat="1" applyFill="1" applyBorder="1" applyAlignment="1">
      <alignment horizontal="left" vertical="center"/>
    </xf>
    <xf numFmtId="0" fontId="16" fillId="14" borderId="57" xfId="21" applyFont="1" applyFill="1" applyBorder="1" applyAlignment="1">
      <alignment vertical="center"/>
    </xf>
    <xf numFmtId="0" fontId="16" fillId="14" borderId="58" xfId="21" applyFont="1" applyFill="1" applyBorder="1" applyAlignment="1">
      <alignment vertical="center"/>
    </xf>
    <xf numFmtId="4" fontId="10" fillId="0" borderId="68" xfId="21" applyNumberFormat="1" applyBorder="1" applyAlignment="1">
      <alignment horizontal="center" vertical="center"/>
    </xf>
    <xf numFmtId="4" fontId="10" fillId="0" borderId="69" xfId="21" applyNumberFormat="1" applyBorder="1" applyAlignment="1">
      <alignment horizontal="center" vertical="center"/>
    </xf>
    <xf numFmtId="4" fontId="10" fillId="0" borderId="62" xfId="21" applyNumberFormat="1" applyBorder="1" applyAlignment="1">
      <alignment horizontal="center" vertical="center"/>
    </xf>
    <xf numFmtId="4" fontId="10" fillId="0" borderId="63" xfId="21" applyNumberFormat="1" applyBorder="1" applyAlignment="1">
      <alignment horizontal="center" vertical="center"/>
    </xf>
    <xf numFmtId="4" fontId="10" fillId="0" borderId="39" xfId="21" applyNumberFormat="1" applyBorder="1" applyAlignment="1">
      <alignment horizontal="center" vertical="center"/>
    </xf>
    <xf numFmtId="4" fontId="10" fillId="0" borderId="33" xfId="21" applyNumberFormat="1" applyBorder="1" applyAlignment="1">
      <alignment horizontal="center" vertical="center"/>
    </xf>
    <xf numFmtId="4" fontId="16" fillId="0" borderId="49" xfId="21" applyNumberFormat="1" applyFont="1" applyBorder="1" applyAlignment="1">
      <alignment horizontal="left" vertical="center"/>
    </xf>
    <xf numFmtId="4" fontId="16" fillId="0" borderId="36" xfId="21" applyNumberFormat="1" applyFont="1" applyBorder="1" applyAlignment="1">
      <alignment horizontal="left" vertical="center"/>
    </xf>
    <xf numFmtId="4" fontId="16" fillId="10" borderId="22" xfId="21" applyNumberFormat="1" applyFont="1" applyFill="1" applyBorder="1" applyAlignment="1">
      <alignment horizontal="left" vertical="center" wrapText="1"/>
    </xf>
    <xf numFmtId="4" fontId="10" fillId="0" borderId="49" xfId="21" applyNumberFormat="1" applyBorder="1" applyAlignment="1">
      <alignment horizontal="left" vertical="center"/>
    </xf>
    <xf numFmtId="4" fontId="10" fillId="0" borderId="36" xfId="21" applyNumberFormat="1" applyBorder="1" applyAlignment="1">
      <alignment horizontal="left" vertical="center"/>
    </xf>
    <xf numFmtId="4" fontId="10" fillId="10" borderId="22" xfId="21" applyNumberFormat="1" applyFill="1" applyBorder="1" applyAlignment="1">
      <alignment horizontal="left" vertical="center" wrapText="1"/>
    </xf>
    <xf numFmtId="4" fontId="16" fillId="10" borderId="22" xfId="21" applyNumberFormat="1" applyFont="1" applyFill="1" applyBorder="1" applyAlignment="1">
      <alignment horizontal="left" vertical="center"/>
    </xf>
    <xf numFmtId="0" fontId="16" fillId="14" borderId="66" xfId="21" applyFont="1" applyFill="1" applyBorder="1" applyAlignment="1">
      <alignment vertical="center"/>
    </xf>
    <xf numFmtId="0" fontId="16" fillId="14" borderId="70" xfId="21" applyFont="1" applyFill="1" applyBorder="1" applyAlignment="1">
      <alignment horizontal="center" vertical="center"/>
    </xf>
    <xf numFmtId="0" fontId="16" fillId="14" borderId="71" xfId="21" applyFont="1" applyFill="1" applyBorder="1" applyAlignment="1">
      <alignment horizontal="center" vertical="center"/>
    </xf>
    <xf numFmtId="0" fontId="16" fillId="9" borderId="72" xfId="21" applyFont="1" applyFill="1" applyBorder="1" applyAlignment="1">
      <alignment horizontal="center" vertical="center"/>
    </xf>
    <xf numFmtId="4" fontId="16" fillId="0" borderId="62" xfId="21" applyNumberFormat="1" applyFont="1" applyBorder="1" applyAlignment="1">
      <alignment horizontal="left" vertical="center"/>
    </xf>
    <xf numFmtId="4" fontId="16" fillId="0" borderId="63" xfId="21" applyNumberFormat="1" applyFont="1" applyBorder="1" applyAlignment="1">
      <alignment horizontal="left" vertical="center"/>
    </xf>
    <xf numFmtId="4" fontId="16" fillId="10" borderId="38" xfId="21" applyNumberFormat="1" applyFont="1" applyFill="1" applyBorder="1" applyAlignment="1">
      <alignment horizontal="left" vertical="center" wrapText="1"/>
    </xf>
    <xf numFmtId="0" fontId="16" fillId="14" borderId="73" xfId="21" applyFont="1" applyFill="1" applyBorder="1" applyAlignment="1">
      <alignment vertical="center"/>
    </xf>
    <xf numFmtId="0" fontId="16" fillId="14" borderId="75" xfId="21" applyFont="1" applyFill="1" applyBorder="1" applyAlignment="1">
      <alignment horizontal="center" vertical="center"/>
    </xf>
    <xf numFmtId="0" fontId="16" fillId="14" borderId="73" xfId="21" applyFont="1" applyFill="1" applyBorder="1" applyAlignment="1">
      <alignment horizontal="center" vertical="center"/>
    </xf>
    <xf numFmtId="0" fontId="16" fillId="9" borderId="76" xfId="21" applyFont="1" applyFill="1" applyBorder="1" applyAlignment="1">
      <alignment horizontal="center" vertical="center"/>
    </xf>
    <xf numFmtId="4" fontId="10" fillId="0" borderId="0" xfId="21" applyNumberFormat="1" applyAlignment="1">
      <alignment horizontal="center" vertical="center"/>
    </xf>
    <xf numFmtId="166" fontId="10" fillId="0" borderId="0" xfId="34" applyFont="1" applyAlignment="1">
      <alignment vertical="center"/>
    </xf>
    <xf numFmtId="1" fontId="10" fillId="0" borderId="0" xfId="21" applyNumberFormat="1" applyAlignment="1">
      <alignment horizontal="left" vertical="center"/>
    </xf>
    <xf numFmtId="4" fontId="10" fillId="0" borderId="0" xfId="21" applyNumberFormat="1" applyAlignment="1">
      <alignment vertical="center"/>
    </xf>
    <xf numFmtId="0" fontId="23" fillId="0" borderId="0" xfId="21" applyFont="1" applyAlignment="1">
      <alignment vertical="center"/>
    </xf>
    <xf numFmtId="2" fontId="10" fillId="0" borderId="0" xfId="24" applyNumberFormat="1" applyFont="1" applyAlignment="1">
      <alignment vertical="center"/>
    </xf>
    <xf numFmtId="0" fontId="24" fillId="0" borderId="0" xfId="42"/>
    <xf numFmtId="0" fontId="16" fillId="0" borderId="5" xfId="42" applyFont="1" applyBorder="1" applyAlignment="1">
      <alignment horizontal="center" vertical="center"/>
    </xf>
    <xf numFmtId="0" fontId="16" fillId="0" borderId="13" xfId="42" applyFont="1" applyBorder="1" applyAlignment="1">
      <alignment horizontal="center" vertical="center"/>
    </xf>
    <xf numFmtId="0" fontId="16" fillId="9" borderId="43" xfId="42" applyFont="1" applyFill="1" applyBorder="1" applyAlignment="1">
      <alignment horizontal="center" vertical="center" wrapText="1"/>
    </xf>
    <xf numFmtId="0" fontId="10" fillId="9" borderId="44" xfId="42" applyFont="1" applyFill="1" applyBorder="1" applyAlignment="1">
      <alignment horizontal="center" vertical="center" wrapText="1"/>
    </xf>
    <xf numFmtId="49" fontId="16" fillId="0" borderId="44" xfId="42" applyNumberFormat="1" applyFont="1" applyBorder="1" applyAlignment="1">
      <alignment horizontal="left" vertical="center" wrapText="1"/>
    </xf>
    <xf numFmtId="4" fontId="10" fillId="0" borderId="45" xfId="42" applyNumberFormat="1" applyFont="1" applyBorder="1" applyAlignment="1">
      <alignment horizontal="left" vertical="center" wrapText="1"/>
    </xf>
    <xf numFmtId="4" fontId="10" fillId="0" borderId="44" xfId="42" applyNumberFormat="1" applyFont="1" applyBorder="1" applyAlignment="1">
      <alignment horizontal="center" vertical="center" wrapText="1"/>
    </xf>
    <xf numFmtId="4" fontId="10" fillId="0" borderId="44" xfId="42" applyNumberFormat="1" applyFont="1" applyBorder="1" applyAlignment="1">
      <alignment horizontal="left" vertical="center" wrapText="1"/>
    </xf>
    <xf numFmtId="4" fontId="10" fillId="0" borderId="46" xfId="42" applyNumberFormat="1" applyFont="1" applyBorder="1" applyAlignment="1">
      <alignment horizontal="left" vertical="center" wrapText="1"/>
    </xf>
    <xf numFmtId="0" fontId="10" fillId="9" borderId="43" xfId="42" applyFont="1" applyFill="1" applyBorder="1" applyAlignment="1">
      <alignment horizontal="center" vertical="center" wrapText="1"/>
    </xf>
    <xf numFmtId="4" fontId="10" fillId="0" borderId="47" xfId="42" applyNumberFormat="1" applyFont="1" applyBorder="1" applyAlignment="1">
      <alignment horizontal="center" vertical="center" wrapText="1"/>
    </xf>
    <xf numFmtId="49" fontId="10" fillId="0" borderId="44" xfId="42" applyNumberFormat="1" applyFont="1" applyBorder="1" applyAlignment="1">
      <alignment horizontal="left" vertical="center" wrapText="1"/>
    </xf>
    <xf numFmtId="4" fontId="10" fillId="0" borderId="45" xfId="42" applyNumberFormat="1" applyFont="1" applyBorder="1" applyAlignment="1">
      <alignment horizontal="center" vertical="center" wrapText="1"/>
    </xf>
    <xf numFmtId="3" fontId="10" fillId="0" borderId="47" xfId="42" applyNumberFormat="1" applyFont="1" applyBorder="1" applyAlignment="1">
      <alignment horizontal="center" vertical="center" wrapText="1"/>
    </xf>
    <xf numFmtId="4" fontId="10" fillId="0" borderId="44" xfId="42" applyNumberFormat="1" applyFont="1" applyBorder="1" applyAlignment="1">
      <alignment horizontal="right" vertical="center" wrapText="1"/>
    </xf>
    <xf numFmtId="4" fontId="10" fillId="0" borderId="46" xfId="42" applyNumberFormat="1" applyFont="1" applyBorder="1" applyAlignment="1">
      <alignment horizontal="center" vertical="center" wrapText="1"/>
    </xf>
    <xf numFmtId="3" fontId="10" fillId="0" borderId="44" xfId="42" applyNumberFormat="1" applyFont="1" applyBorder="1" applyAlignment="1">
      <alignment horizontal="center" vertical="center" wrapText="1"/>
    </xf>
    <xf numFmtId="3" fontId="22" fillId="0" borderId="47" xfId="42" applyNumberFormat="1" applyFont="1" applyBorder="1" applyAlignment="1">
      <alignment horizontal="center" vertical="center" wrapText="1"/>
    </xf>
    <xf numFmtId="3" fontId="21" fillId="0" borderId="47" xfId="42" applyNumberFormat="1" applyFont="1" applyBorder="1" applyAlignment="1">
      <alignment horizontal="center" vertical="center" wrapText="1"/>
    </xf>
    <xf numFmtId="3" fontId="10" fillId="0" borderId="40" xfId="24" applyNumberFormat="1" applyFont="1" applyBorder="1" applyAlignment="1">
      <alignment horizontal="center" vertical="center" wrapText="1"/>
    </xf>
    <xf numFmtId="49" fontId="10" fillId="8" borderId="44" xfId="42" applyNumberFormat="1" applyFont="1" applyFill="1" applyBorder="1" applyAlignment="1">
      <alignment horizontal="left" vertical="center" wrapText="1"/>
    </xf>
    <xf numFmtId="4" fontId="10" fillId="8" borderId="44" xfId="42" applyNumberFormat="1" applyFont="1" applyFill="1" applyBorder="1" applyAlignment="1">
      <alignment horizontal="right" vertical="center" wrapText="1"/>
    </xf>
    <xf numFmtId="0" fontId="10" fillId="9" borderId="47" xfId="42" applyFont="1" applyFill="1" applyBorder="1" applyAlignment="1">
      <alignment horizontal="center" vertical="center" wrapText="1"/>
    </xf>
    <xf numFmtId="174" fontId="10" fillId="0" borderId="46" xfId="42" applyNumberFormat="1" applyFont="1" applyBorder="1" applyAlignment="1">
      <alignment horizontal="center" vertical="center" wrapText="1"/>
    </xf>
    <xf numFmtId="4" fontId="10" fillId="0" borderId="46" xfId="42" applyNumberFormat="1" applyFont="1" applyBorder="1" applyAlignment="1">
      <alignment horizontal="right" vertical="center" wrapText="1"/>
    </xf>
    <xf numFmtId="4" fontId="10" fillId="0" borderId="48" xfId="42" applyNumberFormat="1" applyFont="1" applyBorder="1" applyAlignment="1">
      <alignment horizontal="center" vertical="center" wrapText="1"/>
    </xf>
    <xf numFmtId="3" fontId="10" fillId="9" borderId="44" xfId="42" applyNumberFormat="1" applyFont="1" applyFill="1" applyBorder="1" applyAlignment="1">
      <alignment horizontal="center" vertical="center" wrapText="1"/>
    </xf>
    <xf numFmtId="166" fontId="10" fillId="15" borderId="41" xfId="33" applyNumberFormat="1" applyFont="1" applyFill="1" applyBorder="1" applyAlignment="1">
      <alignment horizontal="left" vertical="center"/>
    </xf>
    <xf numFmtId="49" fontId="16" fillId="0" borderId="44" xfId="42" applyNumberFormat="1" applyFont="1" applyBorder="1" applyAlignment="1">
      <alignment horizontal="right" vertical="center" wrapText="1"/>
    </xf>
    <xf numFmtId="4" fontId="16" fillId="0" borderId="45" xfId="42" applyNumberFormat="1" applyFont="1" applyBorder="1" applyAlignment="1">
      <alignment horizontal="left" vertical="center" wrapText="1"/>
    </xf>
    <xf numFmtId="4" fontId="16" fillId="0" borderId="44" xfId="42" applyNumberFormat="1" applyFont="1" applyBorder="1" applyAlignment="1">
      <alignment horizontal="right" vertical="center" wrapText="1"/>
    </xf>
    <xf numFmtId="4" fontId="16" fillId="0" borderId="46" xfId="42" applyNumberFormat="1" applyFont="1" applyBorder="1" applyAlignment="1">
      <alignment horizontal="right" vertical="center" wrapText="1"/>
    </xf>
    <xf numFmtId="3" fontId="10" fillId="0" borderId="40" xfId="42" applyNumberFormat="1" applyFont="1" applyBorder="1" applyAlignment="1">
      <alignment horizontal="center" vertical="center"/>
    </xf>
    <xf numFmtId="174" fontId="10" fillId="0" borderId="48" xfId="42" applyNumberFormat="1" applyFont="1" applyBorder="1" applyAlignment="1">
      <alignment horizontal="center" vertical="center"/>
    </xf>
    <xf numFmtId="4" fontId="16" fillId="10" borderId="9" xfId="42" applyNumberFormat="1" applyFont="1" applyFill="1" applyBorder="1" applyAlignment="1">
      <alignment horizontal="right" vertical="center"/>
    </xf>
    <xf numFmtId="4" fontId="16" fillId="10" borderId="14" xfId="42" applyNumberFormat="1" applyFont="1" applyFill="1" applyBorder="1" applyAlignment="1">
      <alignment horizontal="right" vertical="center"/>
    </xf>
    <xf numFmtId="4" fontId="16" fillId="10" borderId="5" xfId="42" applyNumberFormat="1" applyFont="1" applyFill="1" applyBorder="1" applyAlignment="1">
      <alignment horizontal="right" vertical="center"/>
    </xf>
    <xf numFmtId="4" fontId="16" fillId="10" borderId="10" xfId="42" applyNumberFormat="1" applyFont="1" applyFill="1" applyBorder="1" applyAlignment="1">
      <alignment horizontal="right" vertical="center"/>
    </xf>
    <xf numFmtId="4" fontId="10" fillId="0" borderId="5" xfId="42" applyNumberFormat="1" applyFont="1" applyBorder="1" applyAlignment="1">
      <alignment horizontal="left" vertical="center" wrapText="1"/>
    </xf>
    <xf numFmtId="4" fontId="16" fillId="0" borderId="13" xfId="42" applyNumberFormat="1" applyFont="1" applyBorder="1" applyAlignment="1">
      <alignment horizontal="left" vertical="center" wrapText="1"/>
    </xf>
    <xf numFmtId="4" fontId="16" fillId="0" borderId="5" xfId="42" applyNumberFormat="1" applyFont="1" applyBorder="1" applyAlignment="1">
      <alignment horizontal="left" vertical="center" wrapText="1"/>
    </xf>
    <xf numFmtId="4" fontId="16" fillId="0" borderId="46" xfId="42" applyNumberFormat="1" applyFont="1" applyBorder="1" applyAlignment="1">
      <alignment horizontal="left" vertical="center" wrapText="1"/>
    </xf>
    <xf numFmtId="4" fontId="10" fillId="0" borderId="0" xfId="24" applyNumberFormat="1" applyFont="1" applyAlignment="1">
      <alignment vertical="center"/>
    </xf>
    <xf numFmtId="0" fontId="16" fillId="2" borderId="22" xfId="42" applyFont="1" applyFill="1" applyBorder="1" applyAlignment="1">
      <alignment vertical="center"/>
    </xf>
    <xf numFmtId="4" fontId="16" fillId="2" borderId="4" xfId="42" applyNumberFormat="1" applyFont="1" applyFill="1" applyBorder="1" applyAlignment="1">
      <alignment vertical="center"/>
    </xf>
    <xf numFmtId="0" fontId="10" fillId="0" borderId="0" xfId="42" applyFont="1" applyAlignment="1">
      <alignment vertical="center"/>
    </xf>
    <xf numFmtId="171" fontId="16" fillId="9" borderId="13" xfId="42" applyNumberFormat="1" applyFont="1" applyFill="1" applyBorder="1" applyAlignment="1">
      <alignment horizontal="center" vertical="center"/>
    </xf>
    <xf numFmtId="0" fontId="10" fillId="10" borderId="22" xfId="42" applyFont="1" applyFill="1" applyBorder="1" applyAlignment="1">
      <alignment vertical="center"/>
    </xf>
    <xf numFmtId="0" fontId="10" fillId="0" borderId="0" xfId="42" applyFont="1" applyAlignment="1">
      <alignment horizontal="left" vertical="center"/>
    </xf>
    <xf numFmtId="4" fontId="16" fillId="0" borderId="49" xfId="42" applyNumberFormat="1" applyFont="1" applyBorder="1" applyAlignment="1">
      <alignment vertical="center"/>
    </xf>
    <xf numFmtId="4" fontId="16" fillId="0" borderId="36" xfId="42" applyNumberFormat="1" applyFont="1" applyBorder="1" applyAlignment="1">
      <alignment vertical="center"/>
    </xf>
    <xf numFmtId="4" fontId="16" fillId="0" borderId="37" xfId="42" applyNumberFormat="1" applyFont="1" applyBorder="1" applyAlignment="1">
      <alignment vertical="center"/>
    </xf>
    <xf numFmtId="0" fontId="16" fillId="10" borderId="22" xfId="42" applyFont="1" applyFill="1" applyBorder="1" applyAlignment="1">
      <alignment horizontal="center" vertical="center" wrapText="1"/>
    </xf>
    <xf numFmtId="4" fontId="10" fillId="10" borderId="22" xfId="42" applyNumberFormat="1" applyFont="1" applyFill="1" applyBorder="1" applyAlignment="1">
      <alignment horizontal="left" vertical="center"/>
    </xf>
    <xf numFmtId="0" fontId="16" fillId="14" borderId="57" xfId="42" applyFont="1" applyFill="1" applyBorder="1" applyAlignment="1">
      <alignment vertical="center"/>
    </xf>
    <xf numFmtId="0" fontId="16" fillId="14" borderId="58" xfId="42" applyFont="1" applyFill="1" applyBorder="1" applyAlignment="1">
      <alignment vertical="center"/>
    </xf>
    <xf numFmtId="4" fontId="10" fillId="0" borderId="68" xfId="42" applyNumberFormat="1" applyFont="1" applyBorder="1" applyAlignment="1">
      <alignment horizontal="center" vertical="center"/>
    </xf>
    <xf numFmtId="4" fontId="10" fillId="0" borderId="69" xfId="42" applyNumberFormat="1" applyFont="1" applyBorder="1" applyAlignment="1">
      <alignment horizontal="center" vertical="center"/>
    </xf>
    <xf numFmtId="4" fontId="10" fillId="0" borderId="62" xfId="42" applyNumberFormat="1" applyFont="1" applyBorder="1" applyAlignment="1">
      <alignment horizontal="center" vertical="center"/>
    </xf>
    <xf numFmtId="4" fontId="10" fillId="0" borderId="63" xfId="42" applyNumberFormat="1" applyFont="1" applyBorder="1" applyAlignment="1">
      <alignment horizontal="center" vertical="center"/>
    </xf>
    <xf numFmtId="4" fontId="10" fillId="0" borderId="39" xfId="42" applyNumberFormat="1" applyFont="1" applyBorder="1" applyAlignment="1">
      <alignment horizontal="center" vertical="center"/>
    </xf>
    <xf numFmtId="4" fontId="10" fillId="0" borderId="33" xfId="42" applyNumberFormat="1" applyFont="1" applyBorder="1" applyAlignment="1">
      <alignment horizontal="center" vertical="center"/>
    </xf>
    <xf numFmtId="4" fontId="16" fillId="0" borderId="49" xfId="42" applyNumberFormat="1" applyFont="1" applyBorder="1" applyAlignment="1">
      <alignment horizontal="left" vertical="center"/>
    </xf>
    <xf numFmtId="4" fontId="16" fillId="0" borderId="36" xfId="42" applyNumberFormat="1" applyFont="1" applyBorder="1" applyAlignment="1">
      <alignment horizontal="left" vertical="center"/>
    </xf>
    <xf numFmtId="4" fontId="16" fillId="10" borderId="22" xfId="42" applyNumberFormat="1" applyFont="1" applyFill="1" applyBorder="1" applyAlignment="1">
      <alignment horizontal="left" vertical="center" wrapText="1"/>
    </xf>
    <xf numFmtId="4" fontId="10" fillId="0" borderId="49" xfId="42" applyNumberFormat="1" applyFont="1" applyBorder="1" applyAlignment="1">
      <alignment horizontal="left" vertical="center"/>
    </xf>
    <xf numFmtId="4" fontId="10" fillId="0" borderId="36" xfId="42" applyNumberFormat="1" applyFont="1" applyBorder="1" applyAlignment="1">
      <alignment horizontal="left" vertical="center"/>
    </xf>
    <xf numFmtId="4" fontId="10" fillId="10" borderId="22" xfId="42" applyNumberFormat="1" applyFont="1" applyFill="1" applyBorder="1" applyAlignment="1">
      <alignment horizontal="left" vertical="center" wrapText="1"/>
    </xf>
    <xf numFmtId="4" fontId="16" fillId="10" borderId="22" xfId="42" applyNumberFormat="1" applyFont="1" applyFill="1" applyBorder="1" applyAlignment="1">
      <alignment horizontal="left" vertical="center"/>
    </xf>
    <xf numFmtId="0" fontId="16" fillId="14" borderId="64" xfId="42" applyFont="1" applyFill="1" applyBorder="1" applyAlignment="1">
      <alignment horizontal="center" vertical="center" wrapText="1"/>
    </xf>
    <xf numFmtId="0" fontId="16" fillId="14" borderId="66" xfId="42" applyFont="1" applyFill="1" applyBorder="1" applyAlignment="1">
      <alignment horizontal="center" vertical="center" wrapText="1"/>
    </xf>
    <xf numFmtId="0" fontId="16" fillId="9" borderId="67" xfId="42" applyFont="1" applyFill="1" applyBorder="1" applyAlignment="1">
      <alignment horizontal="center" vertical="center" wrapText="1"/>
    </xf>
    <xf numFmtId="0" fontId="16" fillId="14" borderId="66" xfId="42" applyFont="1" applyFill="1" applyBorder="1" applyAlignment="1">
      <alignment vertical="center"/>
    </xf>
    <xf numFmtId="0" fontId="16" fillId="14" borderId="70" xfId="42" applyFont="1" applyFill="1" applyBorder="1" applyAlignment="1">
      <alignment horizontal="center" vertical="center"/>
    </xf>
    <xf numFmtId="0" fontId="16" fillId="14" borderId="71" xfId="42" applyFont="1" applyFill="1" applyBorder="1" applyAlignment="1">
      <alignment horizontal="center" vertical="center"/>
    </xf>
    <xf numFmtId="0" fontId="16" fillId="9" borderId="72" xfId="42" applyFont="1" applyFill="1" applyBorder="1" applyAlignment="1">
      <alignment horizontal="center" vertical="center"/>
    </xf>
    <xf numFmtId="4" fontId="16" fillId="0" borderId="62" xfId="42" applyNumberFormat="1" applyFont="1" applyBorder="1" applyAlignment="1">
      <alignment horizontal="left" vertical="center"/>
    </xf>
    <xf numFmtId="4" fontId="16" fillId="0" borderId="63" xfId="42" applyNumberFormat="1" applyFont="1" applyBorder="1" applyAlignment="1">
      <alignment horizontal="left" vertical="center"/>
    </xf>
    <xf numFmtId="4" fontId="16" fillId="10" borderId="38" xfId="42" applyNumberFormat="1" applyFont="1" applyFill="1" applyBorder="1" applyAlignment="1">
      <alignment horizontal="left" vertical="center" wrapText="1"/>
    </xf>
    <xf numFmtId="0" fontId="16" fillId="14" borderId="73" xfId="42" applyFont="1" applyFill="1" applyBorder="1" applyAlignment="1">
      <alignment vertical="center"/>
    </xf>
    <xf numFmtId="0" fontId="16" fillId="14" borderId="75" xfId="42" applyFont="1" applyFill="1" applyBorder="1" applyAlignment="1">
      <alignment horizontal="center" vertical="center"/>
    </xf>
    <xf numFmtId="0" fontId="16" fillId="14" borderId="73" xfId="42" applyFont="1" applyFill="1" applyBorder="1" applyAlignment="1">
      <alignment horizontal="center" vertical="center"/>
    </xf>
    <xf numFmtId="0" fontId="16" fillId="9" borderId="76" xfId="42" applyFont="1" applyFill="1" applyBorder="1" applyAlignment="1">
      <alignment horizontal="center" vertical="center"/>
    </xf>
    <xf numFmtId="4" fontId="10" fillId="0" borderId="0" xfId="42" applyNumberFormat="1" applyFont="1" applyAlignment="1">
      <alignment horizontal="center" vertical="center"/>
    </xf>
    <xf numFmtId="1" fontId="10" fillId="0" borderId="0" xfId="42" applyNumberFormat="1" applyFont="1" applyAlignment="1">
      <alignment horizontal="left" vertical="center"/>
    </xf>
    <xf numFmtId="4" fontId="10" fillId="0" borderId="0" xfId="42" applyNumberFormat="1" applyFont="1" applyAlignment="1">
      <alignment vertical="center"/>
    </xf>
    <xf numFmtId="0" fontId="23" fillId="0" borderId="0" xfId="42" applyFont="1" applyAlignment="1">
      <alignment vertical="center"/>
    </xf>
    <xf numFmtId="0" fontId="24" fillId="0" borderId="0" xfId="42" applyAlignment="1">
      <alignment vertical="center"/>
    </xf>
    <xf numFmtId="167" fontId="16" fillId="9" borderId="37" xfId="22" applyFont="1" applyFill="1" applyBorder="1" applyAlignment="1">
      <alignment horizontal="center" vertical="center"/>
    </xf>
    <xf numFmtId="167" fontId="17" fillId="0" borderId="0" xfId="22" applyFont="1" applyAlignment="1">
      <alignment vertical="center"/>
    </xf>
    <xf numFmtId="43" fontId="17" fillId="0" borderId="0" xfId="24" applyNumberFormat="1" applyFont="1" applyAlignment="1">
      <alignment vertical="center"/>
    </xf>
    <xf numFmtId="4" fontId="16" fillId="0" borderId="40" xfId="24" applyNumberFormat="1" applyFont="1" applyBorder="1" applyAlignment="1">
      <alignment horizontal="left" vertical="center"/>
    </xf>
    <xf numFmtId="1" fontId="10" fillId="0" borderId="41" xfId="33" applyNumberFormat="1" applyFont="1" applyFill="1" applyBorder="1" applyAlignment="1">
      <alignment horizontal="center" vertical="center"/>
    </xf>
    <xf numFmtId="166" fontId="10" fillId="0" borderId="42" xfId="33" applyNumberFormat="1" applyFont="1" applyFill="1" applyBorder="1" applyAlignment="1">
      <alignment horizontal="left" vertical="center"/>
    </xf>
    <xf numFmtId="0" fontId="10" fillId="0" borderId="43" xfId="42" applyFont="1" applyBorder="1" applyAlignment="1">
      <alignment horizontal="center" vertical="center" wrapText="1"/>
    </xf>
    <xf numFmtId="0" fontId="10" fillId="0" borderId="44" xfId="42" applyFont="1" applyBorder="1" applyAlignment="1">
      <alignment horizontal="center" vertical="center" wrapText="1"/>
    </xf>
    <xf numFmtId="167" fontId="10" fillId="0" borderId="0" xfId="22" applyFont="1" applyFill="1" applyAlignment="1">
      <alignment vertical="center"/>
    </xf>
    <xf numFmtId="166" fontId="10" fillId="0" borderId="77" xfId="33" applyNumberFormat="1" applyFont="1" applyFill="1" applyBorder="1" applyAlignment="1">
      <alignment horizontal="left" vertical="center"/>
    </xf>
    <xf numFmtId="166" fontId="10" fillId="0" borderId="78" xfId="33" applyNumberFormat="1" applyFont="1" applyFill="1" applyBorder="1" applyAlignment="1">
      <alignment horizontal="left" vertical="center"/>
    </xf>
    <xf numFmtId="166" fontId="10" fillId="0" borderId="80" xfId="33" applyNumberFormat="1" applyFont="1" applyFill="1" applyBorder="1" applyAlignment="1">
      <alignment horizontal="left" vertical="center"/>
    </xf>
    <xf numFmtId="166" fontId="10" fillId="0" borderId="81" xfId="33" applyNumberFormat="1" applyFont="1" applyFill="1" applyBorder="1" applyAlignment="1">
      <alignment horizontal="left" vertical="center"/>
    </xf>
    <xf numFmtId="166" fontId="10" fillId="0" borderId="44" xfId="33" applyNumberFormat="1" applyFont="1" applyFill="1" applyBorder="1" applyAlignment="1">
      <alignment horizontal="left" vertical="center"/>
    </xf>
    <xf numFmtId="4" fontId="10" fillId="16" borderId="40" xfId="24" applyNumberFormat="1" applyFont="1" applyFill="1" applyBorder="1" applyAlignment="1">
      <alignment horizontal="center" vertical="center" wrapText="1"/>
    </xf>
    <xf numFmtId="166" fontId="10" fillId="16" borderId="41" xfId="33" applyNumberFormat="1" applyFont="1" applyFill="1" applyBorder="1" applyAlignment="1">
      <alignment horizontal="left" vertical="center"/>
    </xf>
    <xf numFmtId="166" fontId="10" fillId="16" borderId="42" xfId="33" applyNumberFormat="1" applyFont="1" applyFill="1" applyBorder="1" applyAlignment="1">
      <alignment horizontal="left" vertical="center"/>
    </xf>
    <xf numFmtId="0" fontId="10" fillId="16" borderId="43" xfId="42" applyFont="1" applyFill="1" applyBorder="1" applyAlignment="1">
      <alignment horizontal="center" vertical="center" wrapText="1"/>
    </xf>
    <xf numFmtId="0" fontId="10" fillId="16" borderId="44" xfId="42" applyFont="1" applyFill="1" applyBorder="1" applyAlignment="1">
      <alignment horizontal="center" vertical="center" wrapText="1"/>
    </xf>
    <xf numFmtId="49" fontId="10" fillId="16" borderId="44" xfId="42" applyNumberFormat="1" applyFont="1" applyFill="1" applyBorder="1" applyAlignment="1">
      <alignment horizontal="left" vertical="center" wrapText="1"/>
    </xf>
    <xf numFmtId="4" fontId="10" fillId="16" borderId="45" xfId="42" applyNumberFormat="1" applyFont="1" applyFill="1" applyBorder="1" applyAlignment="1">
      <alignment horizontal="center" vertical="center" wrapText="1"/>
    </xf>
    <xf numFmtId="3" fontId="10" fillId="16" borderId="47" xfId="42" applyNumberFormat="1" applyFont="1" applyFill="1" applyBorder="1" applyAlignment="1">
      <alignment horizontal="center" vertical="center" wrapText="1"/>
    </xf>
    <xf numFmtId="4" fontId="10" fillId="16" borderId="44" xfId="42" applyNumberFormat="1" applyFont="1" applyFill="1" applyBorder="1" applyAlignment="1">
      <alignment horizontal="right" vertical="center" wrapText="1"/>
    </xf>
    <xf numFmtId="4" fontId="10" fillId="16" borderId="46" xfId="42" applyNumberFormat="1" applyFont="1" applyFill="1" applyBorder="1" applyAlignment="1">
      <alignment horizontal="center" vertical="center" wrapText="1"/>
    </xf>
    <xf numFmtId="4" fontId="10" fillId="16" borderId="44" xfId="42" applyNumberFormat="1" applyFont="1" applyFill="1" applyBorder="1" applyAlignment="1">
      <alignment horizontal="center" vertical="center" wrapText="1"/>
    </xf>
    <xf numFmtId="167" fontId="10" fillId="16" borderId="0" xfId="22" applyFont="1" applyFill="1" applyAlignment="1">
      <alignment vertical="center"/>
    </xf>
    <xf numFmtId="0" fontId="1" fillId="16" borderId="0" xfId="24" applyFill="1" applyAlignment="1">
      <alignment vertical="center"/>
    </xf>
    <xf numFmtId="4" fontId="25" fillId="0" borderId="44" xfId="42" applyNumberFormat="1" applyFont="1" applyBorder="1" applyAlignment="1">
      <alignment horizontal="right" vertical="center" wrapText="1"/>
    </xf>
    <xf numFmtId="0" fontId="10" fillId="14" borderId="64" xfId="42" applyFont="1" applyFill="1" applyBorder="1" applyAlignment="1">
      <alignment horizontal="center" vertical="center"/>
    </xf>
    <xf numFmtId="0" fontId="10" fillId="14" borderId="66" xfId="42" applyFont="1" applyFill="1" applyBorder="1" applyAlignment="1">
      <alignment horizontal="center" vertical="center"/>
    </xf>
    <xf numFmtId="0" fontId="10" fillId="14" borderId="67" xfId="42" applyFont="1" applyFill="1" applyBorder="1" applyAlignment="1">
      <alignment horizontal="center" vertical="center"/>
    </xf>
    <xf numFmtId="0" fontId="16" fillId="14" borderId="64" xfId="42" applyFont="1" applyFill="1" applyBorder="1" applyAlignment="1">
      <alignment horizontal="center" vertical="center"/>
    </xf>
    <xf numFmtId="0" fontId="16" fillId="14" borderId="66" xfId="42" applyFont="1" applyFill="1" applyBorder="1" applyAlignment="1">
      <alignment horizontal="center" vertical="center"/>
    </xf>
    <xf numFmtId="0" fontId="16" fillId="9" borderId="67" xfId="42" applyFont="1" applyFill="1" applyBorder="1" applyAlignment="1">
      <alignment horizontal="center" vertical="center"/>
    </xf>
    <xf numFmtId="0" fontId="10" fillId="17" borderId="0" xfId="42" applyFont="1" applyFill="1" applyAlignment="1">
      <alignment horizontal="left" vertical="center"/>
    </xf>
    <xf numFmtId="0" fontId="16" fillId="17" borderId="0" xfId="42" applyFont="1" applyFill="1" applyAlignment="1">
      <alignment horizontal="left" vertical="center"/>
    </xf>
    <xf numFmtId="0" fontId="16" fillId="17" borderId="6" xfId="42" applyFont="1" applyFill="1" applyBorder="1" applyAlignment="1">
      <alignment vertical="center"/>
    </xf>
    <xf numFmtId="0" fontId="16" fillId="17" borderId="0" xfId="42" applyFont="1" applyFill="1" applyAlignment="1">
      <alignment horizontal="center" vertical="center"/>
    </xf>
    <xf numFmtId="1" fontId="10" fillId="17" borderId="0" xfId="42" applyNumberFormat="1" applyFont="1" applyFill="1" applyAlignment="1">
      <alignment horizontal="left" vertical="center"/>
    </xf>
    <xf numFmtId="0" fontId="10" fillId="0" borderId="0" xfId="42" applyFont="1" applyAlignment="1">
      <alignment horizontal="center" vertical="center"/>
    </xf>
    <xf numFmtId="0" fontId="27" fillId="0" borderId="0" xfId="42" applyFont="1" applyAlignment="1">
      <alignment horizontal="center" vertical="center"/>
    </xf>
    <xf numFmtId="4" fontId="27" fillId="0" borderId="0" xfId="42" applyNumberFormat="1" applyFont="1" applyAlignment="1">
      <alignment vertical="center"/>
    </xf>
    <xf numFmtId="4" fontId="27" fillId="0" borderId="0" xfId="42" applyNumberFormat="1" applyFont="1" applyAlignment="1">
      <alignment horizontal="center" vertical="center"/>
    </xf>
    <xf numFmtId="0" fontId="10" fillId="16" borderId="0" xfId="24" applyFont="1" applyFill="1" applyAlignment="1">
      <alignment vertical="center"/>
    </xf>
    <xf numFmtId="0" fontId="10" fillId="16" borderId="7" xfId="24" applyFont="1" applyFill="1" applyBorder="1" applyAlignment="1">
      <alignment vertical="center"/>
    </xf>
    <xf numFmtId="0" fontId="16" fillId="16" borderId="0" xfId="24" applyFont="1" applyFill="1" applyAlignment="1">
      <alignment horizontal="center" vertical="center"/>
    </xf>
    <xf numFmtId="0" fontId="10" fillId="18" borderId="0" xfId="24" applyFont="1" applyFill="1" applyAlignment="1">
      <alignment horizontal="center" vertical="center"/>
    </xf>
    <xf numFmtId="0" fontId="27" fillId="18" borderId="0" xfId="24" applyFont="1" applyFill="1" applyAlignment="1">
      <alignment horizontal="center" vertical="center"/>
    </xf>
    <xf numFmtId="0" fontId="27" fillId="0" borderId="0" xfId="24" applyFont="1" applyAlignment="1">
      <alignment vertical="center"/>
    </xf>
    <xf numFmtId="0" fontId="10" fillId="11" borderId="0" xfId="24" applyFont="1" applyFill="1" applyAlignment="1">
      <alignment horizontal="center" vertical="center"/>
    </xf>
    <xf numFmtId="0" fontId="10" fillId="11" borderId="0" xfId="24" applyFont="1" applyFill="1" applyAlignment="1">
      <alignment vertical="center"/>
    </xf>
    <xf numFmtId="0" fontId="16" fillId="16" borderId="0" xfId="24" applyFont="1" applyFill="1" applyAlignment="1">
      <alignment horizontal="right" vertical="center"/>
    </xf>
    <xf numFmtId="0" fontId="16" fillId="16" borderId="7" xfId="24" applyFont="1" applyFill="1" applyBorder="1" applyAlignment="1">
      <alignment vertical="center"/>
    </xf>
    <xf numFmtId="0" fontId="16" fillId="16" borderId="0" xfId="24" applyFont="1" applyFill="1" applyAlignment="1">
      <alignment vertical="center"/>
    </xf>
    <xf numFmtId="0" fontId="10" fillId="0" borderId="0" xfId="24" applyFont="1" applyAlignment="1">
      <alignment horizontal="center" vertical="center"/>
    </xf>
    <xf numFmtId="0" fontId="27" fillId="0" borderId="0" xfId="24" applyFont="1" applyAlignment="1">
      <alignment horizontal="center" vertical="center"/>
    </xf>
    <xf numFmtId="0" fontId="27" fillId="11" borderId="0" xfId="24" applyFont="1" applyFill="1" applyAlignment="1">
      <alignment horizontal="center" vertical="center"/>
    </xf>
    <xf numFmtId="0" fontId="10" fillId="16" borderId="0" xfId="24" applyFont="1" applyFill="1" applyAlignment="1">
      <alignment horizontal="center" vertical="center"/>
    </xf>
    <xf numFmtId="0" fontId="10" fillId="0" borderId="5" xfId="24" applyFont="1" applyBorder="1" applyAlignment="1">
      <alignment horizontal="center" vertical="center"/>
    </xf>
    <xf numFmtId="0" fontId="27" fillId="0" borderId="5" xfId="24" applyFont="1" applyBorder="1" applyAlignment="1">
      <alignment horizontal="center" vertical="center"/>
    </xf>
    <xf numFmtId="2" fontId="27" fillId="0" borderId="0" xfId="24" applyNumberFormat="1" applyFont="1" applyAlignment="1">
      <alignment vertical="center"/>
    </xf>
    <xf numFmtId="0" fontId="10" fillId="8" borderId="0" xfId="24" applyFont="1" applyFill="1" applyAlignment="1">
      <alignment vertical="center"/>
    </xf>
    <xf numFmtId="0" fontId="16" fillId="8" borderId="0" xfId="24" applyFont="1" applyFill="1" applyAlignment="1">
      <alignment vertical="center"/>
    </xf>
    <xf numFmtId="0" fontId="10" fillId="8" borderId="7" xfId="24" applyFont="1" applyFill="1" applyBorder="1" applyAlignment="1">
      <alignment vertical="center"/>
    </xf>
    <xf numFmtId="0" fontId="16" fillId="8" borderId="0" xfId="24" applyFont="1" applyFill="1" applyAlignment="1">
      <alignment horizontal="center" vertical="center"/>
    </xf>
    <xf numFmtId="0" fontId="16" fillId="8" borderId="0" xfId="24" applyFont="1" applyFill="1" applyAlignment="1">
      <alignment vertical="center" wrapText="1"/>
    </xf>
    <xf numFmtId="0" fontId="16" fillId="11" borderId="0" xfId="24" applyFont="1" applyFill="1" applyAlignment="1">
      <alignment horizontal="center" vertical="center"/>
    </xf>
    <xf numFmtId="0" fontId="10" fillId="8" borderId="5" xfId="24" applyFont="1" applyFill="1" applyBorder="1" applyAlignment="1">
      <alignment vertical="center"/>
    </xf>
    <xf numFmtId="0" fontId="10" fillId="7" borderId="0" xfId="24" applyFont="1" applyFill="1" applyAlignment="1">
      <alignment vertical="center"/>
    </xf>
    <xf numFmtId="0" fontId="10" fillId="7" borderId="7" xfId="24" applyFont="1" applyFill="1" applyBorder="1" applyAlignment="1">
      <alignment vertical="center"/>
    </xf>
    <xf numFmtId="0" fontId="10" fillId="7" borderId="0" xfId="24" applyFont="1" applyFill="1" applyAlignment="1">
      <alignment horizontal="center" vertical="center"/>
    </xf>
    <xf numFmtId="0" fontId="10" fillId="7" borderId="0" xfId="24" applyFont="1" applyFill="1" applyAlignment="1">
      <alignment vertical="center" wrapText="1"/>
    </xf>
    <xf numFmtId="0" fontId="16" fillId="7" borderId="0" xfId="24" applyFont="1" applyFill="1" applyAlignment="1">
      <alignment horizontal="right" vertical="center"/>
    </xf>
    <xf numFmtId="0" fontId="16" fillId="7" borderId="0" xfId="24" applyFont="1" applyFill="1" applyAlignment="1">
      <alignment horizontal="center" vertical="center"/>
    </xf>
    <xf numFmtId="0" fontId="16" fillId="7" borderId="0" xfId="24" applyFont="1" applyFill="1" applyAlignment="1">
      <alignment vertical="center" wrapText="1"/>
    </xf>
    <xf numFmtId="0" fontId="10" fillId="6" borderId="0" xfId="24" applyFont="1" applyFill="1" applyAlignment="1">
      <alignment vertical="center"/>
    </xf>
    <xf numFmtId="0" fontId="10" fillId="6" borderId="7" xfId="24" applyFont="1" applyFill="1" applyBorder="1" applyAlignment="1">
      <alignment vertical="center"/>
    </xf>
    <xf numFmtId="0" fontId="10" fillId="6" borderId="0" xfId="24" applyFont="1" applyFill="1" applyAlignment="1">
      <alignment horizontal="center" vertical="center"/>
    </xf>
    <xf numFmtId="0" fontId="16" fillId="6" borderId="0" xfId="24" applyFont="1" applyFill="1" applyAlignment="1">
      <alignment vertical="center" wrapText="1"/>
    </xf>
    <xf numFmtId="0" fontId="16" fillId="6" borderId="0" xfId="24" applyFont="1" applyFill="1" applyAlignment="1">
      <alignment vertical="center"/>
    </xf>
    <xf numFmtId="0" fontId="16" fillId="6" borderId="0" xfId="24" applyFont="1" applyFill="1" applyAlignment="1">
      <alignment horizontal="center" vertical="center"/>
    </xf>
    <xf numFmtId="0" fontId="16" fillId="6" borderId="7" xfId="24" applyFont="1" applyFill="1" applyBorder="1" applyAlignment="1">
      <alignment vertical="center"/>
    </xf>
    <xf numFmtId="0" fontId="10" fillId="6" borderId="8" xfId="24" applyFont="1" applyFill="1" applyBorder="1" applyAlignment="1">
      <alignment vertical="center"/>
    </xf>
    <xf numFmtId="4" fontId="10" fillId="16" borderId="0" xfId="24" applyNumberFormat="1" applyFont="1" applyFill="1" applyAlignment="1">
      <alignment horizontal="center" vertical="center"/>
    </xf>
    <xf numFmtId="166" fontId="10" fillId="16" borderId="0" xfId="33" applyNumberFormat="1" applyFont="1" applyFill="1" applyAlignment="1">
      <alignment vertical="center"/>
    </xf>
    <xf numFmtId="166" fontId="10" fillId="4" borderId="80" xfId="33" applyNumberFormat="1" applyFont="1" applyFill="1" applyBorder="1" applyAlignment="1">
      <alignment vertical="center"/>
    </xf>
    <xf numFmtId="0" fontId="10" fillId="16" borderId="5" xfId="24" applyFont="1" applyFill="1" applyBorder="1" applyAlignment="1">
      <alignment horizontal="center" vertical="center"/>
    </xf>
    <xf numFmtId="169" fontId="10" fillId="16" borderId="0" xfId="24" applyNumberFormat="1" applyFont="1" applyFill="1" applyAlignment="1">
      <alignment vertical="center"/>
    </xf>
    <xf numFmtId="0" fontId="16" fillId="7" borderId="0" xfId="24" applyFont="1" applyFill="1" applyAlignment="1">
      <alignment vertical="center"/>
    </xf>
    <xf numFmtId="0" fontId="28" fillId="7" borderId="0" xfId="42" applyFont="1" applyFill="1" applyAlignment="1">
      <alignment vertical="center"/>
    </xf>
    <xf numFmtId="0" fontId="29" fillId="7" borderId="0" xfId="24" applyFont="1" applyFill="1" applyAlignment="1">
      <alignment vertical="center"/>
    </xf>
    <xf numFmtId="0" fontId="10" fillId="8" borderId="0" xfId="24" applyFont="1" applyFill="1" applyAlignment="1">
      <alignment vertical="center" wrapText="1"/>
    </xf>
    <xf numFmtId="0" fontId="30" fillId="8" borderId="0" xfId="24" applyFont="1" applyFill="1" applyAlignment="1">
      <alignment vertical="center" wrapText="1"/>
    </xf>
    <xf numFmtId="0" fontId="30" fillId="8" borderId="0" xfId="42" applyFont="1" applyFill="1" applyAlignment="1">
      <alignment vertical="center"/>
    </xf>
    <xf numFmtId="0" fontId="30" fillId="16" borderId="0" xfId="42" applyFont="1" applyFill="1" applyAlignment="1">
      <alignment vertical="center"/>
    </xf>
    <xf numFmtId="0" fontId="30" fillId="7" borderId="0" xfId="42" applyFont="1" applyFill="1" applyAlignment="1">
      <alignment vertical="center"/>
    </xf>
    <xf numFmtId="0" fontId="30" fillId="6" borderId="0" xfId="42" applyFont="1" applyFill="1" applyAlignment="1">
      <alignment vertical="center"/>
    </xf>
    <xf numFmtId="0" fontId="29" fillId="0" borderId="5" xfId="42" applyFont="1" applyBorder="1" applyAlignment="1">
      <alignment vertical="center"/>
    </xf>
    <xf numFmtId="0" fontId="30" fillId="0" borderId="0" xfId="42" applyFont="1" applyAlignment="1">
      <alignment vertical="center"/>
    </xf>
    <xf numFmtId="49" fontId="31" fillId="0" borderId="44" xfId="42" applyNumberFormat="1" applyFont="1" applyBorder="1" applyAlignment="1">
      <alignment horizontal="center" vertical="center" wrapText="1"/>
    </xf>
    <xf numFmtId="3" fontId="16" fillId="0" borderId="44" xfId="42" applyNumberFormat="1" applyFont="1" applyBorder="1" applyAlignment="1">
      <alignment horizontal="right" vertical="center" wrapText="1"/>
    </xf>
    <xf numFmtId="167" fontId="10" fillId="9" borderId="44" xfId="22" applyFont="1" applyFill="1" applyBorder="1" applyAlignment="1">
      <alignment horizontal="center" vertical="center" wrapText="1"/>
    </xf>
    <xf numFmtId="49" fontId="16" fillId="0" borderId="44" xfId="42" applyNumberFormat="1" applyFont="1" applyBorder="1" applyAlignment="1">
      <alignment horizontal="center" vertical="center" wrapText="1"/>
    </xf>
    <xf numFmtId="0" fontId="33" fillId="0" borderId="0" xfId="42" applyFont="1"/>
    <xf numFmtId="0" fontId="22" fillId="9" borderId="44" xfId="42" applyFont="1" applyFill="1" applyBorder="1" applyAlignment="1">
      <alignment horizontal="center" vertical="center" wrapText="1"/>
    </xf>
    <xf numFmtId="49" fontId="22" fillId="0" borderId="44" xfId="42" applyNumberFormat="1" applyFont="1" applyBorder="1" applyAlignment="1">
      <alignment horizontal="left" vertical="center" wrapText="1"/>
    </xf>
    <xf numFmtId="4" fontId="10" fillId="9" borderId="44" xfId="42" applyNumberFormat="1" applyFont="1" applyFill="1" applyBorder="1" applyAlignment="1">
      <alignment horizontal="center" vertical="center" wrapText="1"/>
    </xf>
    <xf numFmtId="4" fontId="10" fillId="8" borderId="40" xfId="24" applyNumberFormat="1" applyFont="1" applyFill="1" applyBorder="1" applyAlignment="1">
      <alignment horizontal="center" vertical="center" wrapText="1"/>
    </xf>
    <xf numFmtId="166" fontId="10" fillId="8" borderId="41" xfId="33" applyNumberFormat="1" applyFont="1" applyFill="1" applyBorder="1" applyAlignment="1">
      <alignment horizontal="left" vertical="center"/>
    </xf>
    <xf numFmtId="4" fontId="10" fillId="8" borderId="41" xfId="33" applyNumberFormat="1" applyFont="1" applyFill="1" applyBorder="1" applyAlignment="1">
      <alignment horizontal="center" vertical="center"/>
    </xf>
    <xf numFmtId="166" fontId="10" fillId="8" borderId="42" xfId="33" applyNumberFormat="1" applyFont="1" applyFill="1" applyBorder="1" applyAlignment="1">
      <alignment horizontal="left" vertical="center"/>
    </xf>
    <xf numFmtId="0" fontId="10" fillId="8" borderId="43" xfId="42" applyFont="1" applyFill="1" applyBorder="1" applyAlignment="1">
      <alignment horizontal="center" vertical="center" wrapText="1"/>
    </xf>
    <xf numFmtId="0" fontId="10" fillId="8" borderId="44" xfId="42" applyFont="1" applyFill="1" applyBorder="1" applyAlignment="1">
      <alignment horizontal="center" vertical="center" wrapText="1"/>
    </xf>
    <xf numFmtId="4" fontId="10" fillId="8" borderId="45" xfId="42" applyNumberFormat="1" applyFont="1" applyFill="1" applyBorder="1" applyAlignment="1">
      <alignment horizontal="center" vertical="center" wrapText="1"/>
    </xf>
    <xf numFmtId="3" fontId="10" fillId="8" borderId="44" xfId="42" applyNumberFormat="1" applyFont="1" applyFill="1" applyBorder="1" applyAlignment="1">
      <alignment horizontal="center" vertical="center" wrapText="1"/>
    </xf>
    <xf numFmtId="4" fontId="10" fillId="8" borderId="46" xfId="42" applyNumberFormat="1" applyFont="1" applyFill="1" applyBorder="1" applyAlignment="1">
      <alignment horizontal="center" vertical="center" wrapText="1"/>
    </xf>
    <xf numFmtId="4" fontId="10" fillId="8" borderId="44" xfId="42" applyNumberFormat="1" applyFont="1" applyFill="1" applyBorder="1" applyAlignment="1">
      <alignment horizontal="center" vertical="center" wrapText="1"/>
    </xf>
    <xf numFmtId="0" fontId="1" fillId="8" borderId="0" xfId="24" applyFill="1" applyAlignment="1">
      <alignment vertical="center"/>
    </xf>
    <xf numFmtId="3" fontId="10" fillId="8" borderId="47" xfId="42" applyNumberFormat="1" applyFont="1" applyFill="1" applyBorder="1" applyAlignment="1">
      <alignment horizontal="center" vertical="center" wrapText="1"/>
    </xf>
    <xf numFmtId="167" fontId="10" fillId="8" borderId="0" xfId="22" applyFont="1" applyFill="1" applyAlignment="1">
      <alignment vertical="center"/>
    </xf>
    <xf numFmtId="4" fontId="10" fillId="16" borderId="41" xfId="33" applyNumberFormat="1" applyFont="1" applyFill="1" applyBorder="1" applyAlignment="1">
      <alignment horizontal="center" vertical="center"/>
    </xf>
    <xf numFmtId="4" fontId="10" fillId="5" borderId="40" xfId="24" applyNumberFormat="1" applyFont="1" applyFill="1" applyBorder="1" applyAlignment="1">
      <alignment horizontal="center" vertical="center" wrapText="1"/>
    </xf>
    <xf numFmtId="166" fontId="10" fillId="5" borderId="41" xfId="33" applyNumberFormat="1" applyFont="1" applyFill="1" applyBorder="1" applyAlignment="1">
      <alignment horizontal="left" vertical="center"/>
    </xf>
    <xf numFmtId="4" fontId="10" fillId="5" borderId="41" xfId="33" applyNumberFormat="1" applyFont="1" applyFill="1" applyBorder="1" applyAlignment="1">
      <alignment horizontal="center" vertical="center"/>
    </xf>
    <xf numFmtId="166" fontId="10" fillId="5" borderId="42" xfId="33" applyNumberFormat="1" applyFont="1" applyFill="1" applyBorder="1" applyAlignment="1">
      <alignment horizontal="left" vertical="center"/>
    </xf>
    <xf numFmtId="0" fontId="10" fillId="5" borderId="43" xfId="42" applyFont="1" applyFill="1" applyBorder="1" applyAlignment="1">
      <alignment horizontal="center" vertical="center" wrapText="1"/>
    </xf>
    <xf numFmtId="0" fontId="10" fillId="5" borderId="44" xfId="42" applyFont="1" applyFill="1" applyBorder="1" applyAlignment="1">
      <alignment horizontal="center" vertical="center" wrapText="1"/>
    </xf>
    <xf numFmtId="49" fontId="10" fillId="5" borderId="44" xfId="42" applyNumberFormat="1" applyFont="1" applyFill="1" applyBorder="1" applyAlignment="1">
      <alignment horizontal="left" vertical="center" wrapText="1"/>
    </xf>
    <xf numFmtId="4" fontId="10" fillId="5" borderId="45" xfId="42" applyNumberFormat="1" applyFont="1" applyFill="1" applyBorder="1" applyAlignment="1">
      <alignment horizontal="center" vertical="center" wrapText="1"/>
    </xf>
    <xf numFmtId="3" fontId="10" fillId="5" borderId="47" xfId="42" applyNumberFormat="1" applyFont="1" applyFill="1" applyBorder="1" applyAlignment="1">
      <alignment horizontal="center" vertical="center" wrapText="1"/>
    </xf>
    <xf numFmtId="4" fontId="10" fillId="5" borderId="44" xfId="42" applyNumberFormat="1" applyFont="1" applyFill="1" applyBorder="1" applyAlignment="1">
      <alignment horizontal="right" vertical="center" wrapText="1"/>
    </xf>
    <xf numFmtId="4" fontId="10" fillId="5" borderId="46" xfId="42" applyNumberFormat="1" applyFont="1" applyFill="1" applyBorder="1" applyAlignment="1">
      <alignment horizontal="center" vertical="center" wrapText="1"/>
    </xf>
    <xf numFmtId="4" fontId="10" fillId="5" borderId="44" xfId="42" applyNumberFormat="1" applyFont="1" applyFill="1" applyBorder="1" applyAlignment="1">
      <alignment horizontal="center" vertical="center" wrapText="1"/>
    </xf>
    <xf numFmtId="167" fontId="10" fillId="5" borderId="0" xfId="22" applyFont="1" applyFill="1" applyAlignment="1">
      <alignment vertical="center"/>
    </xf>
    <xf numFmtId="0" fontId="1" fillId="5" borderId="0" xfId="24" applyFill="1" applyAlignment="1">
      <alignment vertical="center"/>
    </xf>
    <xf numFmtId="4" fontId="10" fillId="17" borderId="40" xfId="24" applyNumberFormat="1" applyFont="1" applyFill="1" applyBorder="1" applyAlignment="1">
      <alignment horizontal="center" vertical="center" wrapText="1"/>
    </xf>
    <xf numFmtId="166" fontId="10" fillId="17" borderId="41" xfId="33" applyNumberFormat="1" applyFont="1" applyFill="1" applyBorder="1" applyAlignment="1">
      <alignment horizontal="left" vertical="center"/>
    </xf>
    <xf numFmtId="4" fontId="10" fillId="17" borderId="41" xfId="33" applyNumberFormat="1" applyFont="1" applyFill="1" applyBorder="1" applyAlignment="1">
      <alignment horizontal="center" vertical="center"/>
    </xf>
    <xf numFmtId="166" fontId="10" fillId="17" borderId="42" xfId="33" applyNumberFormat="1" applyFont="1" applyFill="1" applyBorder="1" applyAlignment="1">
      <alignment horizontal="left" vertical="center"/>
    </xf>
    <xf numFmtId="0" fontId="10" fillId="17" borderId="43" xfId="42" applyFont="1" applyFill="1" applyBorder="1" applyAlignment="1">
      <alignment horizontal="center" vertical="center" wrapText="1"/>
    </xf>
    <xf numFmtId="0" fontId="10" fillId="17" borderId="44" xfId="42" applyFont="1" applyFill="1" applyBorder="1" applyAlignment="1">
      <alignment horizontal="center" vertical="center" wrapText="1"/>
    </xf>
    <xf numFmtId="49" fontId="10" fillId="17" borderId="44" xfId="42" applyNumberFormat="1" applyFont="1" applyFill="1" applyBorder="1" applyAlignment="1">
      <alignment horizontal="left" vertical="center" wrapText="1"/>
    </xf>
    <xf numFmtId="4" fontId="10" fillId="17" borderId="45" xfId="42" applyNumberFormat="1" applyFont="1" applyFill="1" applyBorder="1" applyAlignment="1">
      <alignment horizontal="center" vertical="center" wrapText="1"/>
    </xf>
    <xf numFmtId="3" fontId="10" fillId="17" borderId="47" xfId="42" applyNumberFormat="1" applyFont="1" applyFill="1" applyBorder="1" applyAlignment="1">
      <alignment horizontal="center" vertical="center" wrapText="1"/>
    </xf>
    <xf numFmtId="4" fontId="10" fillId="17" borderId="44" xfId="42" applyNumberFormat="1" applyFont="1" applyFill="1" applyBorder="1" applyAlignment="1">
      <alignment horizontal="right" vertical="center" wrapText="1"/>
    </xf>
    <xf numFmtId="4" fontId="10" fillId="17" borderId="46" xfId="42" applyNumberFormat="1" applyFont="1" applyFill="1" applyBorder="1" applyAlignment="1">
      <alignment horizontal="center" vertical="center" wrapText="1"/>
    </xf>
    <xf numFmtId="4" fontId="10" fillId="17" borderId="44" xfId="42" applyNumberFormat="1" applyFont="1" applyFill="1" applyBorder="1" applyAlignment="1">
      <alignment horizontal="center" vertical="center" wrapText="1"/>
    </xf>
    <xf numFmtId="167" fontId="10" fillId="17" borderId="0" xfId="22" applyFont="1" applyFill="1" applyAlignment="1">
      <alignment vertical="center"/>
    </xf>
    <xf numFmtId="0" fontId="1" fillId="17" borderId="0" xfId="24" applyFill="1" applyAlignment="1">
      <alignment vertical="center"/>
    </xf>
    <xf numFmtId="44" fontId="3" fillId="3" borderId="10" xfId="2" applyFont="1" applyFill="1" applyBorder="1" applyAlignment="1">
      <alignment horizontal="center" vertical="center" wrapText="1"/>
    </xf>
    <xf numFmtId="4" fontId="22" fillId="0" borderId="44" xfId="42" applyNumberFormat="1" applyFont="1" applyBorder="1" applyAlignment="1">
      <alignment horizontal="right" vertical="center" wrapText="1"/>
    </xf>
    <xf numFmtId="4" fontId="21" fillId="0" borderId="44" xfId="42" applyNumberFormat="1" applyFont="1" applyBorder="1" applyAlignment="1">
      <alignment horizontal="center" vertical="center" wrapText="1"/>
    </xf>
    <xf numFmtId="166" fontId="10" fillId="0" borderId="79" xfId="33" applyNumberFormat="1" applyFont="1" applyFill="1" applyBorder="1" applyAlignment="1">
      <alignment horizontal="left" vertical="center"/>
    </xf>
    <xf numFmtId="3" fontId="25" fillId="0" borderId="44" xfId="42" applyNumberFormat="1" applyFont="1" applyBorder="1" applyAlignment="1">
      <alignment horizontal="center" vertical="center" wrapText="1"/>
    </xf>
    <xf numFmtId="4" fontId="16" fillId="0" borderId="46" xfId="24" applyNumberFormat="1" applyFont="1" applyBorder="1" applyAlignment="1">
      <alignment horizontal="center" vertical="center" wrapText="1"/>
    </xf>
    <xf numFmtId="4" fontId="10" fillId="6" borderId="44" xfId="42" applyNumberFormat="1" applyFont="1" applyFill="1" applyBorder="1" applyAlignment="1">
      <alignment horizontal="right" vertical="center" wrapText="1"/>
    </xf>
    <xf numFmtId="4" fontId="10" fillId="4" borderId="46" xfId="42" applyNumberFormat="1" applyFont="1" applyFill="1" applyBorder="1" applyAlignment="1">
      <alignment horizontal="center" vertical="center" wrapText="1"/>
    </xf>
    <xf numFmtId="4" fontId="10" fillId="19" borderId="46" xfId="42" applyNumberFormat="1" applyFont="1" applyFill="1" applyBorder="1" applyAlignment="1">
      <alignment horizontal="center" vertical="center" wrapText="1"/>
    </xf>
    <xf numFmtId="0" fontId="16" fillId="14" borderId="64" xfId="42" applyFont="1" applyFill="1" applyBorder="1" applyAlignment="1">
      <alignment horizontal="center" vertical="center" wrapText="1"/>
    </xf>
    <xf numFmtId="0" fontId="16" fillId="14" borderId="66" xfId="42" applyFont="1" applyFill="1" applyBorder="1" applyAlignment="1">
      <alignment horizontal="center" vertical="center" wrapText="1"/>
    </xf>
    <xf numFmtId="0" fontId="16" fillId="14" borderId="67" xfId="42" applyFont="1" applyFill="1" applyBorder="1" applyAlignment="1">
      <alignment horizontal="center" vertical="center" wrapText="1"/>
    </xf>
    <xf numFmtId="0" fontId="16" fillId="14" borderId="74" xfId="42" applyFont="1" applyFill="1" applyBorder="1" applyAlignment="1">
      <alignment horizontal="center" vertical="center"/>
    </xf>
    <xf numFmtId="0" fontId="16" fillId="9" borderId="73" xfId="42" applyFont="1" applyFill="1" applyBorder="1" applyAlignment="1">
      <alignment horizontal="center" vertical="center"/>
    </xf>
    <xf numFmtId="0" fontId="16" fillId="14" borderId="75" xfId="42" applyFont="1" applyFill="1" applyBorder="1" applyAlignment="1">
      <alignment horizontal="center" vertical="center" wrapText="1"/>
    </xf>
    <xf numFmtId="0" fontId="16" fillId="14" borderId="73" xfId="42" applyFont="1" applyFill="1" applyBorder="1" applyAlignment="1">
      <alignment horizontal="center" vertical="center" wrapText="1"/>
    </xf>
    <xf numFmtId="0" fontId="16" fillId="14" borderId="76" xfId="42" applyFont="1" applyFill="1" applyBorder="1" applyAlignment="1">
      <alignment horizontal="center" vertical="center" wrapText="1"/>
    </xf>
    <xf numFmtId="4" fontId="16" fillId="9" borderId="49" xfId="42" applyNumberFormat="1" applyFont="1" applyFill="1" applyBorder="1" applyAlignment="1">
      <alignment horizontal="center" vertical="center"/>
    </xf>
    <xf numFmtId="4" fontId="16" fillId="9" borderId="36" xfId="42" applyNumberFormat="1" applyFont="1" applyFill="1" applyBorder="1" applyAlignment="1">
      <alignment horizontal="center" vertical="center"/>
    </xf>
    <xf numFmtId="4" fontId="16" fillId="9" borderId="37" xfId="42" applyNumberFormat="1" applyFont="1" applyFill="1" applyBorder="1" applyAlignment="1">
      <alignment horizontal="center" vertical="center"/>
    </xf>
    <xf numFmtId="0" fontId="10" fillId="14" borderId="64" xfId="42" applyFont="1" applyFill="1" applyBorder="1" applyAlignment="1">
      <alignment horizontal="center" vertical="center"/>
    </xf>
    <xf numFmtId="0" fontId="10" fillId="14" borderId="65" xfId="42" applyFont="1" applyFill="1" applyBorder="1" applyAlignment="1">
      <alignment horizontal="center" vertical="center"/>
    </xf>
    <xf numFmtId="0" fontId="16" fillId="14" borderId="41" xfId="42" applyFont="1" applyFill="1" applyBorder="1" applyAlignment="1">
      <alignment horizontal="center" vertical="center"/>
    </xf>
    <xf numFmtId="0" fontId="16" fillId="9" borderId="66" xfId="42" applyFont="1" applyFill="1" applyBorder="1" applyAlignment="1">
      <alignment horizontal="center" vertical="center"/>
    </xf>
    <xf numFmtId="0" fontId="16" fillId="14" borderId="64" xfId="42" applyFont="1" applyFill="1" applyBorder="1" applyAlignment="1">
      <alignment horizontal="center" vertical="center"/>
    </xf>
    <xf numFmtId="0" fontId="16" fillId="14" borderId="66" xfId="42" applyFont="1" applyFill="1" applyBorder="1" applyAlignment="1">
      <alignment horizontal="center" vertical="center"/>
    </xf>
    <xf numFmtId="0" fontId="16" fillId="14" borderId="67" xfId="42" applyFont="1" applyFill="1" applyBorder="1" applyAlignment="1">
      <alignment horizontal="center" vertical="center"/>
    </xf>
    <xf numFmtId="0" fontId="10" fillId="14" borderId="41" xfId="42" applyFont="1" applyFill="1" applyBorder="1" applyAlignment="1">
      <alignment horizontal="center" vertical="center"/>
    </xf>
    <xf numFmtId="0" fontId="10" fillId="14" borderId="66" xfId="42" applyFont="1" applyFill="1" applyBorder="1" applyAlignment="1">
      <alignment horizontal="center" vertical="center"/>
    </xf>
    <xf numFmtId="0" fontId="10" fillId="14" borderId="64" xfId="42" applyFont="1" applyFill="1" applyBorder="1" applyAlignment="1">
      <alignment horizontal="center" vertical="center" wrapText="1"/>
    </xf>
    <xf numFmtId="0" fontId="10" fillId="14" borderId="66" xfId="42" applyFont="1" applyFill="1" applyBorder="1" applyAlignment="1">
      <alignment horizontal="center" vertical="center" wrapText="1"/>
    </xf>
    <xf numFmtId="0" fontId="10" fillId="14" borderId="67" xfId="42" applyFont="1" applyFill="1" applyBorder="1" applyAlignment="1">
      <alignment horizontal="center" vertical="center" wrapText="1"/>
    </xf>
    <xf numFmtId="0" fontId="16" fillId="14" borderId="65" xfId="42" applyFont="1" applyFill="1" applyBorder="1" applyAlignment="1">
      <alignment horizontal="center" vertical="center"/>
    </xf>
    <xf numFmtId="0" fontId="16" fillId="14" borderId="41" xfId="42" applyFont="1" applyFill="1" applyBorder="1" applyAlignment="1">
      <alignment horizontal="left" vertical="center"/>
    </xf>
    <xf numFmtId="0" fontId="16" fillId="14" borderId="66" xfId="42" applyFont="1" applyFill="1" applyBorder="1" applyAlignment="1">
      <alignment horizontal="left" vertical="center"/>
    </xf>
    <xf numFmtId="169" fontId="22" fillId="0" borderId="64" xfId="34" applyNumberFormat="1" applyFont="1" applyBorder="1" applyAlignment="1">
      <alignment horizontal="left" vertical="top" wrapText="1"/>
    </xf>
    <xf numFmtId="169" fontId="22" fillId="0" borderId="66" xfId="34" applyNumberFormat="1" applyFont="1" applyBorder="1" applyAlignment="1">
      <alignment horizontal="left" vertical="top" wrapText="1"/>
    </xf>
    <xf numFmtId="169" fontId="22" fillId="0" borderId="67" xfId="34" applyNumberFormat="1" applyFont="1" applyBorder="1" applyAlignment="1">
      <alignment horizontal="left" vertical="top" wrapText="1"/>
    </xf>
    <xf numFmtId="14" fontId="21" fillId="0" borderId="64" xfId="34" applyNumberFormat="1" applyFont="1" applyBorder="1" applyAlignment="1">
      <alignment horizontal="center" vertical="center" wrapText="1"/>
    </xf>
    <xf numFmtId="14" fontId="21" fillId="0" borderId="66" xfId="34" applyNumberFormat="1" applyFont="1" applyBorder="1" applyAlignment="1">
      <alignment horizontal="center" vertical="center" wrapText="1"/>
    </xf>
    <xf numFmtId="14" fontId="21" fillId="0" borderId="67" xfId="34" applyNumberFormat="1" applyFont="1" applyBorder="1" applyAlignment="1">
      <alignment horizontal="center" vertical="center" wrapText="1"/>
    </xf>
    <xf numFmtId="169" fontId="21" fillId="0" borderId="64" xfId="34" applyNumberFormat="1" applyFont="1" applyBorder="1" applyAlignment="1">
      <alignment horizontal="center" vertical="center" wrapText="1"/>
    </xf>
    <xf numFmtId="169" fontId="21" fillId="0" borderId="66" xfId="34" applyNumberFormat="1" applyFont="1" applyBorder="1" applyAlignment="1">
      <alignment horizontal="center" vertical="center" wrapText="1"/>
    </xf>
    <xf numFmtId="169" fontId="21" fillId="0" borderId="67" xfId="34" applyNumberFormat="1" applyFont="1" applyBorder="1" applyAlignment="1">
      <alignment horizontal="center" vertical="center" wrapText="1"/>
    </xf>
    <xf numFmtId="49" fontId="21" fillId="0" borderId="64" xfId="34" applyNumberFormat="1" applyFont="1" applyBorder="1" applyAlignment="1">
      <alignment horizontal="center" vertical="center" wrapText="1"/>
    </xf>
    <xf numFmtId="49" fontId="21" fillId="0" borderId="66" xfId="34" applyNumberFormat="1" applyFont="1" applyBorder="1" applyAlignment="1">
      <alignment horizontal="center" vertical="center" wrapText="1"/>
    </xf>
    <xf numFmtId="49" fontId="21" fillId="0" borderId="67" xfId="34" applyNumberFormat="1" applyFont="1" applyBorder="1" applyAlignment="1">
      <alignment horizontal="center" vertical="center" wrapText="1"/>
    </xf>
    <xf numFmtId="1" fontId="10" fillId="0" borderId="17" xfId="42" applyNumberFormat="1" applyFont="1" applyBorder="1" applyAlignment="1">
      <alignment horizontal="left" vertical="center" wrapText="1"/>
    </xf>
    <xf numFmtId="1" fontId="10" fillId="0" borderId="20" xfId="42" applyNumberFormat="1" applyFont="1" applyBorder="1" applyAlignment="1">
      <alignment horizontal="left" vertical="center" wrapText="1"/>
    </xf>
    <xf numFmtId="1" fontId="10" fillId="0" borderId="60" xfId="42" applyNumberFormat="1" applyFont="1" applyBorder="1" applyAlignment="1">
      <alignment horizontal="left" vertical="center" wrapText="1"/>
    </xf>
    <xf numFmtId="1" fontId="10" fillId="0" borderId="61" xfId="42" applyNumberFormat="1" applyFont="1" applyBorder="1" applyAlignment="1">
      <alignment horizontal="left" vertical="center" wrapText="1"/>
    </xf>
    <xf numFmtId="173" fontId="10" fillId="9" borderId="64" xfId="34" applyNumberFormat="1" applyFont="1" applyFill="1" applyBorder="1" applyAlignment="1">
      <alignment horizontal="center" vertical="center"/>
    </xf>
    <xf numFmtId="173" fontId="10" fillId="9" borderId="66" xfId="34" applyNumberFormat="1" applyFont="1" applyFill="1" applyBorder="1" applyAlignment="1">
      <alignment horizontal="center" vertical="center"/>
    </xf>
    <xf numFmtId="173" fontId="10" fillId="9" borderId="67" xfId="34" applyNumberFormat="1" applyFont="1" applyFill="1" applyBorder="1" applyAlignment="1">
      <alignment horizontal="center" vertical="center"/>
    </xf>
    <xf numFmtId="4" fontId="10" fillId="9" borderId="64" xfId="42" applyNumberFormat="1" applyFont="1" applyFill="1" applyBorder="1" applyAlignment="1">
      <alignment horizontal="center" vertical="center" wrapText="1"/>
    </xf>
    <xf numFmtId="4" fontId="10" fillId="9" borderId="66" xfId="42" applyNumberFormat="1" applyFont="1" applyFill="1" applyBorder="1" applyAlignment="1">
      <alignment horizontal="center" vertical="center" wrapText="1"/>
    </xf>
    <xf numFmtId="4" fontId="10" fillId="9" borderId="67" xfId="42" applyNumberFormat="1" applyFont="1" applyFill="1" applyBorder="1" applyAlignment="1">
      <alignment horizontal="center" vertical="center" wrapText="1"/>
    </xf>
    <xf numFmtId="4" fontId="10" fillId="9" borderId="64" xfId="42" applyNumberFormat="1" applyFont="1" applyFill="1" applyBorder="1" applyAlignment="1">
      <alignment horizontal="center" vertical="top" wrapText="1"/>
    </xf>
    <xf numFmtId="4" fontId="10" fillId="9" borderId="66" xfId="42" applyNumberFormat="1" applyFont="1" applyFill="1" applyBorder="1" applyAlignment="1">
      <alignment horizontal="center" vertical="top" wrapText="1"/>
    </xf>
    <xf numFmtId="4" fontId="10" fillId="9" borderId="67" xfId="42" applyNumberFormat="1" applyFont="1" applyFill="1" applyBorder="1" applyAlignment="1">
      <alignment horizontal="center" vertical="top" wrapText="1"/>
    </xf>
    <xf numFmtId="0" fontId="16" fillId="14" borderId="41" xfId="42" applyFont="1" applyFill="1" applyBorder="1" applyAlignment="1">
      <alignment horizontal="left" vertical="center" wrapText="1"/>
    </xf>
    <xf numFmtId="0" fontId="16" fillId="14" borderId="66" xfId="42" applyFont="1" applyFill="1" applyBorder="1" applyAlignment="1">
      <alignment horizontal="left" vertical="center" wrapText="1"/>
    </xf>
    <xf numFmtId="169" fontId="21" fillId="9" borderId="64" xfId="34" applyNumberFormat="1" applyFont="1" applyFill="1" applyBorder="1" applyAlignment="1">
      <alignment horizontal="center" vertical="center" wrapText="1"/>
    </xf>
    <xf numFmtId="169" fontId="21" fillId="9" borderId="66" xfId="34" applyNumberFormat="1" applyFont="1" applyFill="1" applyBorder="1" applyAlignment="1">
      <alignment horizontal="center" vertical="center" wrapText="1"/>
    </xf>
    <xf numFmtId="169" fontId="21" fillId="9" borderId="67" xfId="34" applyNumberFormat="1" applyFont="1" applyFill="1" applyBorder="1" applyAlignment="1">
      <alignment horizontal="center" vertical="center" wrapText="1"/>
    </xf>
    <xf numFmtId="1" fontId="10" fillId="0" borderId="21" xfId="42" applyNumberFormat="1" applyFont="1" applyBorder="1" applyAlignment="1">
      <alignment horizontal="center" vertical="center" wrapText="1"/>
    </xf>
    <xf numFmtId="1" fontId="10" fillId="0" borderId="54" xfId="42" applyNumberFormat="1" applyFont="1" applyBorder="1" applyAlignment="1">
      <alignment horizontal="center" vertical="center" wrapText="1"/>
    </xf>
    <xf numFmtId="1" fontId="10" fillId="0" borderId="60" xfId="42" applyNumberFormat="1" applyFont="1" applyBorder="1" applyAlignment="1">
      <alignment horizontal="center" vertical="center" wrapText="1"/>
    </xf>
    <xf numFmtId="1" fontId="10" fillId="0" borderId="61" xfId="42" applyNumberFormat="1" applyFont="1" applyBorder="1" applyAlignment="1">
      <alignment horizontal="center" vertical="center" wrapText="1"/>
    </xf>
    <xf numFmtId="4" fontId="10" fillId="0" borderId="39" xfId="42" applyNumberFormat="1" applyFont="1" applyBorder="1" applyAlignment="1">
      <alignment horizontal="center" vertical="center"/>
    </xf>
    <xf numFmtId="4" fontId="10" fillId="0" borderId="33" xfId="42" applyNumberFormat="1" applyFont="1" applyBorder="1" applyAlignment="1">
      <alignment horizontal="center" vertical="center"/>
    </xf>
    <xf numFmtId="0" fontId="16" fillId="14" borderId="55" xfId="42" applyFont="1" applyFill="1" applyBorder="1" applyAlignment="1">
      <alignment horizontal="center" vertical="center"/>
    </xf>
    <xf numFmtId="0" fontId="16" fillId="14" borderId="56" xfId="42" applyFont="1" applyFill="1" applyBorder="1" applyAlignment="1">
      <alignment horizontal="center" vertical="center"/>
    </xf>
    <xf numFmtId="4" fontId="10" fillId="0" borderId="55" xfId="42" applyNumberFormat="1" applyFont="1" applyBorder="1" applyAlignment="1">
      <alignment horizontal="center" vertical="center" wrapText="1"/>
    </xf>
    <xf numFmtId="4" fontId="10" fillId="0" borderId="58" xfId="42" applyNumberFormat="1" applyFont="1" applyBorder="1" applyAlignment="1">
      <alignment horizontal="center" vertical="center" wrapText="1"/>
    </xf>
    <xf numFmtId="4" fontId="10" fillId="0" borderId="59" xfId="42" applyNumberFormat="1" applyFont="1" applyBorder="1" applyAlignment="1">
      <alignment horizontal="center" vertical="center" wrapText="1"/>
    </xf>
    <xf numFmtId="4" fontId="10" fillId="0" borderId="62" xfId="42" applyNumberFormat="1" applyFont="1" applyBorder="1" applyAlignment="1">
      <alignment horizontal="center" vertical="center"/>
    </xf>
    <xf numFmtId="4" fontId="10" fillId="0" borderId="63" xfId="42" applyNumberFormat="1" applyFont="1" applyBorder="1" applyAlignment="1">
      <alignment horizontal="center" vertical="center"/>
    </xf>
    <xf numFmtId="173" fontId="10" fillId="0" borderId="64" xfId="34" applyNumberFormat="1" applyFont="1" applyBorder="1" applyAlignment="1">
      <alignment horizontal="center" vertical="center"/>
    </xf>
    <xf numFmtId="173" fontId="10" fillId="0" borderId="66" xfId="34" applyNumberFormat="1" applyFont="1" applyBorder="1" applyAlignment="1">
      <alignment horizontal="center" vertical="center"/>
    </xf>
    <xf numFmtId="173" fontId="10" fillId="0" borderId="67" xfId="34" applyNumberFormat="1" applyFont="1" applyBorder="1" applyAlignment="1">
      <alignment horizontal="center" vertical="center"/>
    </xf>
    <xf numFmtId="0" fontId="16" fillId="13" borderId="35" xfId="42" applyFont="1" applyFill="1" applyBorder="1" applyAlignment="1">
      <alignment horizontal="center" vertical="center" wrapText="1"/>
    </xf>
    <xf numFmtId="0" fontId="16" fillId="13" borderId="29" xfId="42" applyFont="1" applyFill="1" applyBorder="1" applyAlignment="1">
      <alignment horizontal="center" vertical="center" wrapText="1"/>
    </xf>
    <xf numFmtId="0" fontId="16" fillId="13" borderId="39" xfId="42" applyFont="1" applyFill="1" applyBorder="1" applyAlignment="1">
      <alignment horizontal="center" vertical="center" wrapText="1"/>
    </xf>
    <xf numFmtId="0" fontId="16" fillId="13" borderId="33" xfId="42" applyFont="1" applyFill="1" applyBorder="1" applyAlignment="1">
      <alignment horizontal="center" vertical="center" wrapText="1"/>
    </xf>
    <xf numFmtId="0" fontId="16" fillId="13" borderId="27" xfId="42" applyFont="1" applyFill="1" applyBorder="1" applyAlignment="1">
      <alignment horizontal="center" vertical="center" wrapText="1"/>
    </xf>
    <xf numFmtId="0" fontId="16" fillId="13" borderId="31" xfId="42" applyFont="1" applyFill="1" applyBorder="1" applyAlignment="1">
      <alignment horizontal="center" vertical="center" wrapText="1"/>
    </xf>
    <xf numFmtId="0" fontId="16" fillId="13" borderId="28" xfId="42" applyFont="1" applyFill="1" applyBorder="1" applyAlignment="1">
      <alignment horizontal="center" vertical="center" wrapText="1"/>
    </xf>
    <xf numFmtId="0" fontId="16" fillId="13" borderId="32" xfId="42" applyFont="1" applyFill="1" applyBorder="1" applyAlignment="1">
      <alignment horizontal="center" vertical="center" wrapText="1"/>
    </xf>
    <xf numFmtId="0" fontId="16" fillId="13" borderId="30" xfId="42" applyFont="1" applyFill="1" applyBorder="1" applyAlignment="1">
      <alignment horizontal="center" vertical="center" wrapText="1"/>
    </xf>
    <xf numFmtId="0" fontId="16" fillId="13" borderId="34" xfId="42" applyFont="1" applyFill="1" applyBorder="1" applyAlignment="1">
      <alignment horizontal="center" vertical="center" wrapText="1"/>
    </xf>
    <xf numFmtId="4" fontId="16" fillId="2" borderId="35" xfId="42" applyNumberFormat="1" applyFont="1" applyFill="1" applyBorder="1" applyAlignment="1">
      <alignment horizontal="center" vertical="center"/>
    </xf>
    <xf numFmtId="4" fontId="16" fillId="2" borderId="29" xfId="42" applyNumberFormat="1" applyFont="1" applyFill="1" applyBorder="1" applyAlignment="1">
      <alignment horizontal="center" vertical="center"/>
    </xf>
    <xf numFmtId="0" fontId="16" fillId="2" borderId="50" xfId="42" applyFont="1" applyFill="1" applyBorder="1" applyAlignment="1">
      <alignment horizontal="center" vertical="center"/>
    </xf>
    <xf numFmtId="0" fontId="16" fillId="2" borderId="51" xfId="42" applyFont="1" applyFill="1" applyBorder="1" applyAlignment="1">
      <alignment horizontal="center" vertical="center"/>
    </xf>
    <xf numFmtId="0" fontId="16" fillId="2" borderId="11" xfId="42" applyFont="1" applyFill="1" applyBorder="1" applyAlignment="1">
      <alignment horizontal="center" vertical="center"/>
    </xf>
    <xf numFmtId="4" fontId="16" fillId="2" borderId="50" xfId="42" applyNumberFormat="1" applyFont="1" applyFill="1" applyBorder="1" applyAlignment="1">
      <alignment horizontal="center" vertical="center"/>
    </xf>
    <xf numFmtId="4" fontId="16" fillId="2" borderId="51" xfId="42" applyNumberFormat="1" applyFont="1" applyFill="1" applyBorder="1" applyAlignment="1">
      <alignment horizontal="center" vertical="center"/>
    </xf>
    <xf numFmtId="4" fontId="16" fillId="2" borderId="11" xfId="42" applyNumberFormat="1" applyFont="1" applyFill="1" applyBorder="1" applyAlignment="1">
      <alignment horizontal="center" vertical="center"/>
    </xf>
    <xf numFmtId="4" fontId="16" fillId="9" borderId="14" xfId="42" applyNumberFormat="1" applyFont="1" applyFill="1" applyBorder="1" applyAlignment="1">
      <alignment horizontal="center" vertical="center"/>
    </xf>
    <xf numFmtId="4" fontId="16" fillId="12" borderId="49" xfId="42" applyNumberFormat="1" applyFont="1" applyFill="1" applyBorder="1" applyAlignment="1">
      <alignment horizontal="left" vertical="center" wrapText="1"/>
    </xf>
    <xf numFmtId="4" fontId="16" fillId="12" borderId="36" xfId="42" applyNumberFormat="1" applyFont="1" applyFill="1" applyBorder="1" applyAlignment="1">
      <alignment horizontal="left" vertical="center" wrapText="1"/>
    </xf>
    <xf numFmtId="4" fontId="16" fillId="12" borderId="37" xfId="42" applyNumberFormat="1" applyFont="1" applyFill="1" applyBorder="1" applyAlignment="1">
      <alignment horizontal="left" vertical="center" wrapText="1"/>
    </xf>
    <xf numFmtId="4" fontId="16" fillId="0" borderId="13" xfId="42" applyNumberFormat="1" applyFont="1" applyBorder="1" applyAlignment="1">
      <alignment horizontal="right" vertical="center" wrapText="1"/>
    </xf>
    <xf numFmtId="4" fontId="16" fillId="0" borderId="36" xfId="42" applyNumberFormat="1" applyFont="1" applyBorder="1" applyAlignment="1">
      <alignment horizontal="right" vertical="center" wrapText="1"/>
    </xf>
    <xf numFmtId="4" fontId="16" fillId="0" borderId="37" xfId="42" applyNumberFormat="1" applyFont="1" applyBorder="1" applyAlignment="1">
      <alignment horizontal="right" vertical="center" wrapText="1"/>
    </xf>
    <xf numFmtId="0" fontId="16" fillId="9" borderId="23" xfId="24" applyFont="1" applyFill="1" applyBorder="1" applyAlignment="1">
      <alignment horizontal="left" vertical="center"/>
    </xf>
    <xf numFmtId="0" fontId="16" fillId="9" borderId="24" xfId="24" applyFont="1" applyFill="1" applyBorder="1" applyAlignment="1">
      <alignment horizontal="left" vertical="center"/>
    </xf>
    <xf numFmtId="0" fontId="16" fillId="9" borderId="25" xfId="24" applyFont="1" applyFill="1" applyBorder="1" applyAlignment="1">
      <alignment horizontal="left" vertical="center"/>
    </xf>
    <xf numFmtId="0" fontId="16" fillId="9" borderId="26" xfId="24" applyFont="1" applyFill="1" applyBorder="1" applyAlignment="1">
      <alignment horizontal="left" vertical="center"/>
    </xf>
    <xf numFmtId="4" fontId="16" fillId="0" borderId="9" xfId="42" applyNumberFormat="1" applyFont="1" applyBorder="1" applyAlignment="1">
      <alignment horizontal="center" vertical="center"/>
    </xf>
    <xf numFmtId="4" fontId="16" fillId="0" borderId="5" xfId="42" applyNumberFormat="1" applyFont="1" applyBorder="1" applyAlignment="1">
      <alignment horizontal="center" vertical="center"/>
    </xf>
    <xf numFmtId="0" fontId="16" fillId="0" borderId="5" xfId="42" applyFont="1" applyBorder="1" applyAlignment="1">
      <alignment horizontal="center" vertical="center"/>
    </xf>
    <xf numFmtId="0" fontId="16" fillId="0" borderId="13" xfId="42" applyFont="1" applyBorder="1" applyAlignment="1">
      <alignment horizontal="center" vertical="center"/>
    </xf>
    <xf numFmtId="0" fontId="16" fillId="9" borderId="35" xfId="24" applyFont="1" applyFill="1" applyBorder="1" applyAlignment="1">
      <alignment horizontal="center" vertical="center"/>
    </xf>
    <xf numFmtId="0" fontId="16" fillId="9" borderId="21" xfId="24" applyFont="1" applyFill="1" applyBorder="1" applyAlignment="1">
      <alignment horizontal="center" vertical="center"/>
    </xf>
    <xf numFmtId="0" fontId="16" fillId="9" borderId="39" xfId="24" applyFont="1" applyFill="1" applyBorder="1" applyAlignment="1">
      <alignment horizontal="center" vertical="center"/>
    </xf>
    <xf numFmtId="0" fontId="16" fillId="9" borderId="6" xfId="24" applyFont="1" applyFill="1" applyBorder="1" applyAlignment="1">
      <alignment horizontal="center" vertical="center"/>
    </xf>
    <xf numFmtId="0" fontId="16" fillId="9" borderId="7" xfId="24" applyFont="1" applyFill="1" applyBorder="1" applyAlignment="1">
      <alignment horizontal="center" vertical="center"/>
    </xf>
    <xf numFmtId="0" fontId="16" fillId="9" borderId="8" xfId="24" applyFont="1" applyFill="1" applyBorder="1" applyAlignment="1">
      <alignment horizontal="center" vertical="center"/>
    </xf>
    <xf numFmtId="0" fontId="16" fillId="9" borderId="13" xfId="24" applyFont="1" applyFill="1" applyBorder="1" applyAlignment="1">
      <alignment horizontal="center" vertical="center"/>
    </xf>
    <xf numFmtId="0" fontId="16" fillId="9" borderId="36" xfId="24" applyFont="1" applyFill="1" applyBorder="1" applyAlignment="1">
      <alignment horizontal="center" vertical="center"/>
    </xf>
    <xf numFmtId="0" fontId="16" fillId="9" borderId="37" xfId="24" applyFont="1" applyFill="1" applyBorder="1" applyAlignment="1">
      <alignment horizontal="center" vertical="center"/>
    </xf>
    <xf numFmtId="0" fontId="16" fillId="9" borderId="21" xfId="24" applyFont="1" applyFill="1" applyBorder="1" applyAlignment="1">
      <alignment horizontal="left" vertical="center" wrapText="1"/>
    </xf>
    <xf numFmtId="0" fontId="16" fillId="9" borderId="0" xfId="24" applyFont="1" applyFill="1" applyAlignment="1">
      <alignment horizontal="left" vertical="center" wrapText="1"/>
    </xf>
    <xf numFmtId="0" fontId="16" fillId="9" borderId="27" xfId="24" applyFont="1" applyFill="1" applyBorder="1" applyAlignment="1">
      <alignment horizontal="center" vertical="center"/>
    </xf>
    <xf numFmtId="0" fontId="16" fillId="9" borderId="31" xfId="24" applyFont="1" applyFill="1" applyBorder="1" applyAlignment="1">
      <alignment horizontal="center" vertical="center"/>
    </xf>
    <xf numFmtId="170" fontId="16" fillId="11" borderId="28" xfId="24" applyNumberFormat="1" applyFont="1" applyFill="1" applyBorder="1" applyAlignment="1">
      <alignment horizontal="left" vertical="center"/>
    </xf>
    <xf numFmtId="170" fontId="16" fillId="11" borderId="29" xfId="24" applyNumberFormat="1" applyFont="1" applyFill="1" applyBorder="1" applyAlignment="1">
      <alignment horizontal="left" vertical="center"/>
    </xf>
    <xf numFmtId="170" fontId="16" fillId="11" borderId="30" xfId="24" applyNumberFormat="1" applyFont="1" applyFill="1" applyBorder="1" applyAlignment="1">
      <alignment horizontal="left" vertical="center"/>
    </xf>
    <xf numFmtId="170" fontId="16" fillId="11" borderId="32" xfId="24" applyNumberFormat="1" applyFont="1" applyFill="1" applyBorder="1" applyAlignment="1">
      <alignment horizontal="left" vertical="center"/>
    </xf>
    <xf numFmtId="170" fontId="16" fillId="11" borderId="33" xfId="24" applyNumberFormat="1" applyFont="1" applyFill="1" applyBorder="1" applyAlignment="1">
      <alignment horizontal="left" vertical="center"/>
    </xf>
    <xf numFmtId="170" fontId="16" fillId="11" borderId="34" xfId="24" applyNumberFormat="1" applyFont="1" applyFill="1" applyBorder="1" applyAlignment="1">
      <alignment horizontal="left" vertical="center"/>
    </xf>
    <xf numFmtId="0" fontId="16" fillId="0" borderId="16" xfId="24" applyFont="1" applyBorder="1" applyAlignment="1">
      <alignment horizontal="center" vertical="center"/>
    </xf>
    <xf numFmtId="0" fontId="18" fillId="0" borderId="16" xfId="24" applyFont="1" applyBorder="1" applyAlignment="1">
      <alignment horizontal="center" vertical="center"/>
    </xf>
    <xf numFmtId="0" fontId="16" fillId="9" borderId="18" xfId="24" applyFont="1" applyFill="1" applyBorder="1" applyAlignment="1">
      <alignment horizontal="left" vertical="center" wrapText="1"/>
    </xf>
    <xf numFmtId="0" fontId="16" fillId="11" borderId="17" xfId="24" applyFont="1" applyFill="1" applyBorder="1" applyAlignment="1">
      <alignment horizontal="left" vertical="center" wrapText="1"/>
    </xf>
    <xf numFmtId="0" fontId="16" fillId="11" borderId="18" xfId="24" applyFont="1" applyFill="1" applyBorder="1" applyAlignment="1">
      <alignment horizontal="left" vertical="center" wrapText="1"/>
    </xf>
    <xf numFmtId="0" fontId="16" fillId="11" borderId="20" xfId="24" applyFont="1" applyFill="1" applyBorder="1" applyAlignment="1">
      <alignment horizontal="left" vertical="center" wrapText="1"/>
    </xf>
    <xf numFmtId="0" fontId="16" fillId="9" borderId="17" xfId="24" applyFont="1" applyFill="1" applyBorder="1" applyAlignment="1">
      <alignment horizontal="left" vertical="center" wrapText="1"/>
    </xf>
    <xf numFmtId="0" fontId="16" fillId="9" borderId="20" xfId="24" applyFont="1" applyFill="1" applyBorder="1" applyAlignment="1">
      <alignment horizontal="left" vertical="center" wrapText="1"/>
    </xf>
    <xf numFmtId="0" fontId="18" fillId="9" borderId="21" xfId="24" applyFont="1" applyFill="1" applyBorder="1" applyAlignment="1">
      <alignment horizontal="center" vertical="center" wrapText="1"/>
    </xf>
    <xf numFmtId="0" fontId="18" fillId="9" borderId="0" xfId="24" applyFont="1" applyFill="1" applyAlignment="1">
      <alignment horizontal="center" vertical="center" wrapText="1"/>
    </xf>
    <xf numFmtId="0" fontId="16" fillId="9" borderId="23" xfId="24" applyFont="1" applyFill="1" applyBorder="1" applyAlignment="1">
      <alignment horizontal="left" vertical="center" wrapText="1"/>
    </xf>
    <xf numFmtId="0" fontId="16" fillId="9" borderId="24" xfId="24" applyFont="1" applyFill="1" applyBorder="1" applyAlignment="1">
      <alignment horizontal="left" vertical="center" wrapText="1"/>
    </xf>
    <xf numFmtId="0" fontId="16" fillId="9" borderId="25" xfId="24" applyFont="1" applyFill="1" applyBorder="1" applyAlignment="1">
      <alignment horizontal="left" vertical="center" wrapText="1"/>
    </xf>
    <xf numFmtId="0" fontId="10" fillId="14" borderId="67" xfId="42" applyFont="1" applyFill="1" applyBorder="1" applyAlignment="1">
      <alignment horizontal="center" vertical="center"/>
    </xf>
    <xf numFmtId="0" fontId="32" fillId="0" borderId="64" xfId="42" applyFont="1" applyBorder="1" applyAlignment="1">
      <alignment horizontal="center" vertical="center" wrapText="1"/>
    </xf>
    <xf numFmtId="0" fontId="32" fillId="0" borderId="66" xfId="42" applyFont="1" applyBorder="1" applyAlignment="1">
      <alignment horizontal="center" vertical="center" wrapText="1"/>
    </xf>
    <xf numFmtId="0" fontId="32" fillId="0" borderId="67" xfId="42" applyFont="1" applyBorder="1" applyAlignment="1">
      <alignment horizontal="center" vertical="center" wrapText="1"/>
    </xf>
    <xf numFmtId="169" fontId="22" fillId="0" borderId="64" xfId="34" applyNumberFormat="1" applyFont="1" applyBorder="1" applyAlignment="1">
      <alignment horizontal="center" vertical="center" wrapText="1"/>
    </xf>
    <xf numFmtId="169" fontId="22" fillId="0" borderId="66" xfId="34" applyNumberFormat="1" applyFont="1" applyBorder="1" applyAlignment="1">
      <alignment horizontal="center" vertical="center" wrapText="1"/>
    </xf>
    <xf numFmtId="169" fontId="22" fillId="0" borderId="67" xfId="34" applyNumberFormat="1" applyFont="1" applyBorder="1" applyAlignment="1">
      <alignment horizontal="center" vertical="center" wrapText="1"/>
    </xf>
    <xf numFmtId="0" fontId="10" fillId="0" borderId="13" xfId="24" applyFont="1" applyBorder="1" applyAlignment="1">
      <alignment horizontal="center" vertical="center"/>
    </xf>
    <xf numFmtId="0" fontId="10" fillId="0" borderId="14" xfId="24" applyFont="1" applyBorder="1" applyAlignment="1">
      <alignment horizontal="center" vertical="center"/>
    </xf>
    <xf numFmtId="14" fontId="26" fillId="0" borderId="64" xfId="34" applyNumberFormat="1" applyFont="1" applyBorder="1" applyAlignment="1">
      <alignment horizontal="center" vertical="center" wrapText="1"/>
    </xf>
    <xf numFmtId="14" fontId="26" fillId="0" borderId="66" xfId="34" applyNumberFormat="1" applyFont="1" applyBorder="1" applyAlignment="1">
      <alignment horizontal="center" vertical="center" wrapText="1"/>
    </xf>
    <xf numFmtId="14" fontId="26" fillId="0" borderId="67" xfId="34" applyNumberFormat="1" applyFont="1" applyBorder="1" applyAlignment="1">
      <alignment horizontal="center" vertical="center" wrapText="1"/>
    </xf>
    <xf numFmtId="49" fontId="26" fillId="0" borderId="64" xfId="34" applyNumberFormat="1" applyFont="1" applyBorder="1" applyAlignment="1">
      <alignment horizontal="center" vertical="center" wrapText="1"/>
    </xf>
    <xf numFmtId="49" fontId="26" fillId="0" borderId="66" xfId="34" applyNumberFormat="1" applyFont="1" applyBorder="1" applyAlignment="1">
      <alignment horizontal="center" vertical="center" wrapText="1"/>
    </xf>
    <xf numFmtId="49" fontId="26" fillId="0" borderId="67" xfId="34" applyNumberFormat="1" applyFont="1" applyBorder="1" applyAlignment="1">
      <alignment horizontal="center" vertical="center" wrapText="1"/>
    </xf>
    <xf numFmtId="0" fontId="16" fillId="14" borderId="64" xfId="21" applyFont="1" applyFill="1" applyBorder="1" applyAlignment="1">
      <alignment horizontal="center" vertical="center" wrapText="1"/>
    </xf>
    <xf numFmtId="0" fontId="16" fillId="14" borderId="66" xfId="21" applyFont="1" applyFill="1" applyBorder="1" applyAlignment="1">
      <alignment horizontal="center" vertical="center" wrapText="1"/>
    </xf>
    <xf numFmtId="0" fontId="16" fillId="14" borderId="67" xfId="21" applyFont="1" applyFill="1" applyBorder="1" applyAlignment="1">
      <alignment horizontal="center" vertical="center" wrapText="1"/>
    </xf>
    <xf numFmtId="0" fontId="16" fillId="14" borderId="41" xfId="21" applyFont="1" applyFill="1" applyBorder="1" applyAlignment="1">
      <alignment horizontal="center" vertical="center"/>
    </xf>
    <xf numFmtId="0" fontId="16" fillId="9" borderId="66" xfId="21" applyFont="1" applyFill="1" applyBorder="1" applyAlignment="1">
      <alignment horizontal="center" vertical="center"/>
    </xf>
    <xf numFmtId="0" fontId="16" fillId="14" borderId="74" xfId="21" applyFont="1" applyFill="1" applyBorder="1" applyAlignment="1">
      <alignment horizontal="center" vertical="center"/>
    </xf>
    <xf numFmtId="0" fontId="16" fillId="9" borderId="73" xfId="21" applyFont="1" applyFill="1" applyBorder="1" applyAlignment="1">
      <alignment horizontal="center" vertical="center"/>
    </xf>
    <xf numFmtId="0" fontId="16" fillId="14" borderId="75" xfId="21" applyFont="1" applyFill="1" applyBorder="1" applyAlignment="1">
      <alignment horizontal="center" vertical="center" wrapText="1"/>
    </xf>
    <xf numFmtId="0" fontId="16" fillId="14" borderId="73" xfId="21" applyFont="1" applyFill="1" applyBorder="1" applyAlignment="1">
      <alignment horizontal="center" vertical="center" wrapText="1"/>
    </xf>
    <xf numFmtId="0" fontId="16" fillId="14" borderId="76" xfId="21" applyFont="1" applyFill="1" applyBorder="1" applyAlignment="1">
      <alignment horizontal="center" vertical="center" wrapText="1"/>
    </xf>
    <xf numFmtId="4" fontId="16" fillId="9" borderId="49" xfId="21" applyNumberFormat="1" applyFont="1" applyFill="1" applyBorder="1" applyAlignment="1">
      <alignment horizontal="center" vertical="center"/>
    </xf>
    <xf numFmtId="4" fontId="16" fillId="9" borderId="36" xfId="21" applyNumberFormat="1" applyFont="1" applyFill="1" applyBorder="1" applyAlignment="1">
      <alignment horizontal="center" vertical="center"/>
    </xf>
    <xf numFmtId="4" fontId="16" fillId="9" borderId="37" xfId="21" applyNumberFormat="1" applyFont="1" applyFill="1" applyBorder="1" applyAlignment="1">
      <alignment horizontal="center" vertical="center"/>
    </xf>
    <xf numFmtId="0" fontId="10" fillId="14" borderId="64" xfId="21" applyFill="1" applyBorder="1" applyAlignment="1">
      <alignment horizontal="center" vertical="center"/>
    </xf>
    <xf numFmtId="0" fontId="10" fillId="14" borderId="65" xfId="21" applyFill="1" applyBorder="1" applyAlignment="1">
      <alignment horizontal="center" vertical="center"/>
    </xf>
    <xf numFmtId="0" fontId="16" fillId="14" borderId="64" xfId="21" applyFont="1" applyFill="1" applyBorder="1" applyAlignment="1">
      <alignment horizontal="center" vertical="center"/>
    </xf>
    <xf numFmtId="0" fontId="16" fillId="14" borderId="66" xfId="21" applyFont="1" applyFill="1" applyBorder="1" applyAlignment="1">
      <alignment horizontal="center" vertical="center"/>
    </xf>
    <xf numFmtId="0" fontId="16" fillId="14" borderId="67" xfId="21" applyFont="1" applyFill="1" applyBorder="1" applyAlignment="1">
      <alignment horizontal="center" vertical="center"/>
    </xf>
    <xf numFmtId="0" fontId="10" fillId="14" borderId="41" xfId="21" applyFill="1" applyBorder="1" applyAlignment="1">
      <alignment horizontal="center" vertical="center"/>
    </xf>
    <xf numFmtId="0" fontId="10" fillId="14" borderId="66" xfId="21" applyFill="1" applyBorder="1" applyAlignment="1">
      <alignment horizontal="center" vertical="center"/>
    </xf>
    <xf numFmtId="0" fontId="10" fillId="14" borderId="64" xfId="21" applyFill="1" applyBorder="1" applyAlignment="1">
      <alignment horizontal="center" vertical="center" wrapText="1"/>
    </xf>
    <xf numFmtId="0" fontId="10" fillId="14" borderId="66" xfId="21" applyFill="1" applyBorder="1" applyAlignment="1">
      <alignment horizontal="center" vertical="center" wrapText="1"/>
    </xf>
    <xf numFmtId="0" fontId="10" fillId="14" borderId="67" xfId="21" applyFill="1" applyBorder="1" applyAlignment="1">
      <alignment horizontal="center" vertical="center" wrapText="1"/>
    </xf>
    <xf numFmtId="0" fontId="16" fillId="14" borderId="65" xfId="21" applyFont="1" applyFill="1" applyBorder="1" applyAlignment="1">
      <alignment horizontal="center" vertical="center"/>
    </xf>
    <xf numFmtId="0" fontId="16" fillId="14" borderId="41" xfId="21" applyFont="1" applyFill="1" applyBorder="1" applyAlignment="1">
      <alignment horizontal="left" vertical="center"/>
    </xf>
    <xf numFmtId="0" fontId="16" fillId="14" borderId="66" xfId="21" applyFont="1" applyFill="1" applyBorder="1" applyAlignment="1">
      <alignment horizontal="left" vertical="center"/>
    </xf>
    <xf numFmtId="1" fontId="10" fillId="0" borderId="17" xfId="21" applyNumberFormat="1" applyBorder="1" applyAlignment="1">
      <alignment horizontal="left" vertical="center" wrapText="1"/>
    </xf>
    <xf numFmtId="1" fontId="10" fillId="0" borderId="20" xfId="21" applyNumberFormat="1" applyBorder="1" applyAlignment="1">
      <alignment horizontal="left" vertical="center" wrapText="1"/>
    </xf>
    <xf numFmtId="1" fontId="10" fillId="0" borderId="60" xfId="21" applyNumberFormat="1" applyBorder="1" applyAlignment="1">
      <alignment horizontal="left" vertical="center" wrapText="1"/>
    </xf>
    <xf numFmtId="1" fontId="10" fillId="0" borderId="61" xfId="21" applyNumberFormat="1" applyBorder="1" applyAlignment="1">
      <alignment horizontal="left" vertical="center" wrapText="1"/>
    </xf>
    <xf numFmtId="4" fontId="10" fillId="9" borderId="64" xfId="21" applyNumberFormat="1" applyFill="1" applyBorder="1" applyAlignment="1">
      <alignment horizontal="center" vertical="center" wrapText="1"/>
    </xf>
    <xf numFmtId="4" fontId="10" fillId="9" borderId="66" xfId="21" applyNumberFormat="1" applyFill="1" applyBorder="1" applyAlignment="1">
      <alignment horizontal="center" vertical="center" wrapText="1"/>
    </xf>
    <xf numFmtId="4" fontId="10" fillId="9" borderId="67" xfId="21" applyNumberFormat="1" applyFill="1" applyBorder="1" applyAlignment="1">
      <alignment horizontal="center" vertical="center" wrapText="1"/>
    </xf>
    <xf numFmtId="0" fontId="16" fillId="14" borderId="41" xfId="21" applyFont="1" applyFill="1" applyBorder="1" applyAlignment="1">
      <alignment horizontal="left" vertical="center" wrapText="1"/>
    </xf>
    <xf numFmtId="0" fontId="16" fillId="14" borderId="66" xfId="21" applyFont="1" applyFill="1" applyBorder="1" applyAlignment="1">
      <alignment horizontal="left" vertical="center" wrapText="1"/>
    </xf>
    <xf numFmtId="0" fontId="16" fillId="13" borderId="35" xfId="21" applyFont="1" applyFill="1" applyBorder="1" applyAlignment="1">
      <alignment horizontal="center" vertical="center" wrapText="1"/>
    </xf>
    <xf numFmtId="0" fontId="16" fillId="13" borderId="29" xfId="21" applyFont="1" applyFill="1" applyBorder="1" applyAlignment="1">
      <alignment horizontal="center" vertical="center" wrapText="1"/>
    </xf>
    <xf numFmtId="0" fontId="16" fillId="13" borderId="30" xfId="21" applyFont="1" applyFill="1" applyBorder="1" applyAlignment="1">
      <alignment horizontal="center" vertical="center" wrapText="1"/>
    </xf>
    <xf numFmtId="0" fontId="16" fillId="13" borderId="39" xfId="21" applyFont="1" applyFill="1" applyBorder="1" applyAlignment="1">
      <alignment horizontal="center" vertical="center" wrapText="1"/>
    </xf>
    <xf numFmtId="0" fontId="16" fillId="13" borderId="33" xfId="21" applyFont="1" applyFill="1" applyBorder="1" applyAlignment="1">
      <alignment horizontal="center" vertical="center" wrapText="1"/>
    </xf>
    <xf numFmtId="0" fontId="16" fillId="13" borderId="34" xfId="21" applyFont="1" applyFill="1" applyBorder="1" applyAlignment="1">
      <alignment horizontal="center" vertical="center" wrapText="1"/>
    </xf>
    <xf numFmtId="1" fontId="10" fillId="0" borderId="21" xfId="21" applyNumberFormat="1" applyBorder="1" applyAlignment="1">
      <alignment horizontal="center" vertical="center" wrapText="1"/>
    </xf>
    <xf numFmtId="1" fontId="10" fillId="0" borderId="54" xfId="21" applyNumberFormat="1" applyBorder="1" applyAlignment="1">
      <alignment horizontal="center" vertical="center" wrapText="1"/>
    </xf>
    <xf numFmtId="1" fontId="10" fillId="0" borderId="60" xfId="21" applyNumberFormat="1" applyBorder="1" applyAlignment="1">
      <alignment horizontal="center" vertical="center" wrapText="1"/>
    </xf>
    <xf numFmtId="1" fontId="10" fillId="0" borderId="61" xfId="21" applyNumberFormat="1" applyBorder="1" applyAlignment="1">
      <alignment horizontal="center" vertical="center" wrapText="1"/>
    </xf>
    <xf numFmtId="4" fontId="10" fillId="0" borderId="39" xfId="21" applyNumberFormat="1" applyBorder="1" applyAlignment="1">
      <alignment horizontal="center" vertical="center"/>
    </xf>
    <xf numFmtId="4" fontId="10" fillId="0" borderId="33" xfId="21" applyNumberFormat="1" applyBorder="1" applyAlignment="1">
      <alignment horizontal="center" vertical="center"/>
    </xf>
    <xf numFmtId="0" fontId="16" fillId="14" borderId="55" xfId="21" applyFont="1" applyFill="1" applyBorder="1" applyAlignment="1">
      <alignment horizontal="center" vertical="center"/>
    </xf>
    <xf numFmtId="0" fontId="16" fillId="14" borderId="56" xfId="21" applyFont="1" applyFill="1" applyBorder="1" applyAlignment="1">
      <alignment horizontal="center" vertical="center"/>
    </xf>
    <xf numFmtId="4" fontId="10" fillId="0" borderId="55" xfId="21" applyNumberFormat="1" applyBorder="1" applyAlignment="1">
      <alignment horizontal="center" vertical="center" wrapText="1"/>
    </xf>
    <xf numFmtId="4" fontId="10" fillId="0" borderId="58" xfId="21" applyNumberFormat="1" applyBorder="1" applyAlignment="1">
      <alignment horizontal="center" vertical="center" wrapText="1"/>
    </xf>
    <xf numFmtId="4" fontId="10" fillId="0" borderId="59" xfId="21" applyNumberFormat="1" applyBorder="1" applyAlignment="1">
      <alignment horizontal="center" vertical="center" wrapText="1"/>
    </xf>
    <xf numFmtId="4" fontId="10" fillId="0" borderId="62" xfId="21" applyNumberFormat="1" applyBorder="1" applyAlignment="1">
      <alignment horizontal="center" vertical="center"/>
    </xf>
    <xf numFmtId="4" fontId="10" fillId="0" borderId="63" xfId="21" applyNumberFormat="1" applyBorder="1" applyAlignment="1">
      <alignment horizontal="center" vertical="center"/>
    </xf>
    <xf numFmtId="4" fontId="16" fillId="9" borderId="14" xfId="21" applyNumberFormat="1" applyFont="1" applyFill="1" applyBorder="1" applyAlignment="1">
      <alignment horizontal="center" vertical="center"/>
    </xf>
    <xf numFmtId="0" fontId="16" fillId="13" borderId="27" xfId="21" applyFont="1" applyFill="1" applyBorder="1" applyAlignment="1">
      <alignment horizontal="center" vertical="center" wrapText="1"/>
    </xf>
    <xf numFmtId="0" fontId="16" fillId="13" borderId="31" xfId="21" applyFont="1" applyFill="1" applyBorder="1" applyAlignment="1">
      <alignment horizontal="center" vertical="center" wrapText="1"/>
    </xf>
    <xf numFmtId="0" fontId="16" fillId="13" borderId="28" xfId="21" applyFont="1" applyFill="1" applyBorder="1" applyAlignment="1">
      <alignment horizontal="center" vertical="center" wrapText="1"/>
    </xf>
    <xf numFmtId="0" fontId="16" fillId="13" borderId="32" xfId="21" applyFont="1" applyFill="1" applyBorder="1" applyAlignment="1">
      <alignment horizontal="center" vertical="center" wrapText="1"/>
    </xf>
    <xf numFmtId="4" fontId="16" fillId="2" borderId="35" xfId="21" applyNumberFormat="1" applyFont="1" applyFill="1" applyBorder="1" applyAlignment="1">
      <alignment horizontal="center" vertical="center"/>
    </xf>
    <xf numFmtId="4" fontId="16" fillId="2" borderId="29" xfId="21" applyNumberFormat="1" applyFont="1" applyFill="1" applyBorder="1" applyAlignment="1">
      <alignment horizontal="center" vertical="center"/>
    </xf>
    <xf numFmtId="0" fontId="16" fillId="2" borderId="50" xfId="21" applyFont="1" applyFill="1" applyBorder="1" applyAlignment="1">
      <alignment horizontal="center" vertical="center"/>
    </xf>
    <xf numFmtId="0" fontId="16" fillId="2" borderId="51" xfId="21" applyFont="1" applyFill="1" applyBorder="1" applyAlignment="1">
      <alignment horizontal="center" vertical="center"/>
    </xf>
    <xf numFmtId="0" fontId="16" fillId="2" borderId="11" xfId="21" applyFont="1" applyFill="1" applyBorder="1" applyAlignment="1">
      <alignment horizontal="center" vertical="center"/>
    </xf>
    <xf numFmtId="4" fontId="16" fillId="2" borderId="50" xfId="21" applyNumberFormat="1" applyFont="1" applyFill="1" applyBorder="1" applyAlignment="1">
      <alignment horizontal="center" vertical="center"/>
    </xf>
    <xf numFmtId="4" fontId="16" fillId="2" borderId="51" xfId="21" applyNumberFormat="1" applyFont="1" applyFill="1" applyBorder="1" applyAlignment="1">
      <alignment horizontal="center" vertical="center"/>
    </xf>
    <xf numFmtId="4" fontId="16" fillId="2" borderId="11" xfId="21" applyNumberFormat="1" applyFont="1" applyFill="1" applyBorder="1" applyAlignment="1">
      <alignment horizontal="center" vertical="center"/>
    </xf>
    <xf numFmtId="4" fontId="16" fillId="12" borderId="49" xfId="21" applyNumberFormat="1" applyFont="1" applyFill="1" applyBorder="1" applyAlignment="1">
      <alignment horizontal="left" vertical="center" wrapText="1"/>
    </xf>
    <xf numFmtId="4" fontId="16" fillId="12" borderId="36" xfId="21" applyNumberFormat="1" applyFont="1" applyFill="1" applyBorder="1" applyAlignment="1">
      <alignment horizontal="left" vertical="center" wrapText="1"/>
    </xf>
    <xf numFmtId="4" fontId="16" fillId="12" borderId="37" xfId="21" applyNumberFormat="1" applyFont="1" applyFill="1" applyBorder="1" applyAlignment="1">
      <alignment horizontal="left" vertical="center" wrapText="1"/>
    </xf>
    <xf numFmtId="4" fontId="16" fillId="13" borderId="50" xfId="21" applyNumberFormat="1" applyFont="1" applyFill="1" applyBorder="1" applyAlignment="1">
      <alignment horizontal="right" vertical="center" wrapText="1"/>
    </xf>
    <xf numFmtId="4" fontId="16" fillId="13" borderId="51" xfId="21" applyNumberFormat="1" applyFont="1" applyFill="1" applyBorder="1" applyAlignment="1">
      <alignment horizontal="right" vertical="center"/>
    </xf>
    <xf numFmtId="4" fontId="16" fillId="13" borderId="52" xfId="21" applyNumberFormat="1" applyFont="1" applyFill="1" applyBorder="1" applyAlignment="1">
      <alignment horizontal="right" vertical="center"/>
    </xf>
    <xf numFmtId="0" fontId="16" fillId="13" borderId="51" xfId="21" applyFont="1" applyFill="1" applyBorder="1" applyAlignment="1">
      <alignment horizontal="left" vertical="center" wrapText="1"/>
    </xf>
    <xf numFmtId="4" fontId="16" fillId="0" borderId="9" xfId="21" applyNumberFormat="1" applyFont="1" applyBorder="1" applyAlignment="1">
      <alignment horizontal="center" vertical="center"/>
    </xf>
    <xf numFmtId="4" fontId="16" fillId="0" borderId="5" xfId="21" applyNumberFormat="1" applyFont="1" applyBorder="1" applyAlignment="1">
      <alignment horizontal="center" vertical="center"/>
    </xf>
    <xf numFmtId="0" fontId="16" fillId="0" borderId="5" xfId="21" applyFont="1" applyBorder="1" applyAlignment="1">
      <alignment horizontal="center" vertical="center"/>
    </xf>
    <xf numFmtId="0" fontId="16" fillId="0" borderId="13" xfId="21" applyFont="1" applyBorder="1" applyAlignment="1">
      <alignment horizontal="center" vertical="center"/>
    </xf>
    <xf numFmtId="0" fontId="10" fillId="0" borderId="64" xfId="42" applyFont="1" applyBorder="1" applyAlignment="1">
      <alignment horizontal="center" vertical="center" wrapText="1"/>
    </xf>
    <xf numFmtId="0" fontId="10" fillId="0" borderId="66" xfId="42" applyFont="1" applyBorder="1" applyAlignment="1">
      <alignment horizontal="center" vertical="center" wrapText="1"/>
    </xf>
    <xf numFmtId="0" fontId="10" fillId="0" borderId="67" xfId="42" applyFont="1" applyBorder="1" applyAlignment="1">
      <alignment horizontal="center" vertical="center" wrapText="1"/>
    </xf>
    <xf numFmtId="0" fontId="22" fillId="14" borderId="64" xfId="42" applyFont="1" applyFill="1" applyBorder="1" applyAlignment="1">
      <alignment horizontal="center" vertical="center" wrapText="1"/>
    </xf>
    <xf numFmtId="0" fontId="22" fillId="14" borderId="66" xfId="42" applyFont="1" applyFill="1" applyBorder="1" applyAlignment="1">
      <alignment horizontal="center" vertical="center" wrapText="1"/>
    </xf>
    <xf numFmtId="0" fontId="22" fillId="14" borderId="67" xfId="42" applyFont="1" applyFill="1" applyBorder="1" applyAlignment="1">
      <alignment horizontal="center" vertical="center" wrapText="1"/>
    </xf>
    <xf numFmtId="170" fontId="16" fillId="9" borderId="28" xfId="24" applyNumberFormat="1" applyFont="1" applyFill="1" applyBorder="1" applyAlignment="1">
      <alignment horizontal="left" vertical="center"/>
    </xf>
    <xf numFmtId="170" fontId="16" fillId="9" borderId="29" xfId="24" applyNumberFormat="1" applyFont="1" applyFill="1" applyBorder="1" applyAlignment="1">
      <alignment horizontal="left" vertical="center"/>
    </xf>
    <xf numFmtId="170" fontId="16" fillId="9" borderId="30" xfId="24" applyNumberFormat="1" applyFont="1" applyFill="1" applyBorder="1" applyAlignment="1">
      <alignment horizontal="left" vertical="center"/>
    </xf>
    <xf numFmtId="170" fontId="16" fillId="9" borderId="32" xfId="24" applyNumberFormat="1" applyFont="1" applyFill="1" applyBorder="1" applyAlignment="1">
      <alignment horizontal="left" vertical="center"/>
    </xf>
    <xf numFmtId="170" fontId="16" fillId="9" borderId="33" xfId="24" applyNumberFormat="1" applyFont="1" applyFill="1" applyBorder="1" applyAlignment="1">
      <alignment horizontal="left" vertical="center"/>
    </xf>
    <xf numFmtId="170" fontId="16" fillId="9" borderId="34" xfId="24" applyNumberFormat="1" applyFont="1" applyFill="1" applyBorder="1" applyAlignment="1">
      <alignment horizontal="left" vertical="center"/>
    </xf>
    <xf numFmtId="0" fontId="32" fillId="0" borderId="64" xfId="42" applyFont="1" applyBorder="1" applyAlignment="1">
      <alignment horizontal="center" vertical="center"/>
    </xf>
    <xf numFmtId="0" fontId="32" fillId="0" borderId="66" xfId="42" applyFont="1" applyBorder="1" applyAlignment="1">
      <alignment horizontal="center" vertical="center"/>
    </xf>
    <xf numFmtId="0" fontId="32" fillId="0" borderId="67" xfId="42" applyFont="1" applyBorder="1" applyAlignment="1">
      <alignment horizontal="center" vertical="center"/>
    </xf>
  </cellXfs>
  <cellStyles count="43">
    <cellStyle name="Followed Hyperlink" xfId="29" xr:uid="{00000000-0005-0000-0000-000000000000}"/>
    <cellStyle name="Hiperlink 2" xfId="26" xr:uid="{00000000-0005-0000-0000-000002000000}"/>
    <cellStyle name="Hiperlink 3" xfId="38" xr:uid="{00000000-0005-0000-0000-000003000000}"/>
    <cellStyle name="Moeda" xfId="2" builtinId="4"/>
    <cellStyle name="Moeda 2" xfId="17" xr:uid="{00000000-0005-0000-0000-000005000000}"/>
    <cellStyle name="Moeda 2 2" xfId="12" xr:uid="{00000000-0005-0000-0000-000006000000}"/>
    <cellStyle name="Moeda 2 2 2" xfId="33" xr:uid="{00000000-0005-0000-0000-000007000000}"/>
    <cellStyle name="Moeda 2 3" xfId="25" xr:uid="{00000000-0005-0000-0000-000008000000}"/>
    <cellStyle name="Moeda 2 4" xfId="34" xr:uid="{00000000-0005-0000-0000-000009000000}"/>
    <cellStyle name="Moeda 3" xfId="23" xr:uid="{00000000-0005-0000-0000-00000A000000}"/>
    <cellStyle name="Moeda 3 2" xfId="7" xr:uid="{00000000-0005-0000-0000-00000B000000}"/>
    <cellStyle name="Moeda 3 3" xfId="41" xr:uid="{00000000-0005-0000-0000-00000C000000}"/>
    <cellStyle name="Moeda 7" xfId="19" xr:uid="{00000000-0005-0000-0000-00000D000000}"/>
    <cellStyle name="Normal" xfId="0" builtinId="0"/>
    <cellStyle name="Normal 14" xfId="1" xr:uid="{00000000-0005-0000-0000-00000F000000}"/>
    <cellStyle name="Normal 15 2" xfId="14" xr:uid="{00000000-0005-0000-0000-000010000000}"/>
    <cellStyle name="Normal 16" xfId="5" xr:uid="{00000000-0005-0000-0000-000011000000}"/>
    <cellStyle name="Normal 2" xfId="21" xr:uid="{00000000-0005-0000-0000-000012000000}"/>
    <cellStyle name="Normal 2 10" xfId="11" xr:uid="{00000000-0005-0000-0000-000013000000}"/>
    <cellStyle name="Normal 2 2" xfId="13" xr:uid="{00000000-0005-0000-0000-000014000000}"/>
    <cellStyle name="Normal 2 3" xfId="15" xr:uid="{00000000-0005-0000-0000-000015000000}"/>
    <cellStyle name="Normal 2 4" xfId="3" xr:uid="{00000000-0005-0000-0000-000016000000}"/>
    <cellStyle name="Normal 3" xfId="24" xr:uid="{00000000-0005-0000-0000-000017000000}"/>
    <cellStyle name="Normal 3 2" xfId="36" xr:uid="{00000000-0005-0000-0000-000018000000}"/>
    <cellStyle name="Normal 4" xfId="40" xr:uid="{00000000-0005-0000-0000-000019000000}"/>
    <cellStyle name="Normal 4 25" xfId="4" xr:uid="{00000000-0005-0000-0000-00001A000000}"/>
    <cellStyle name="Normal 4 26" xfId="8" xr:uid="{00000000-0005-0000-0000-00001B000000}"/>
    <cellStyle name="Normal 4 27" xfId="9" xr:uid="{00000000-0005-0000-0000-00001C000000}"/>
    <cellStyle name="Normal 4 28" xfId="10" xr:uid="{00000000-0005-0000-0000-00001D000000}"/>
    <cellStyle name="Normal 5" xfId="18" xr:uid="{00000000-0005-0000-0000-00001E000000}"/>
    <cellStyle name="Normal 6" xfId="20" xr:uid="{00000000-0005-0000-0000-00001F000000}"/>
    <cellStyle name="Normal 7" xfId="28" xr:uid="{00000000-0005-0000-0000-000020000000}"/>
    <cellStyle name="Normal 8" xfId="42" xr:uid="{D5F3766E-3525-4A85-855E-CE5B4FF44B19}"/>
    <cellStyle name="Porcentagem 2" xfId="27" xr:uid="{00000000-0005-0000-0000-000022000000}"/>
    <cellStyle name="Porcentagem 2 2" xfId="6" xr:uid="{00000000-0005-0000-0000-000023000000}"/>
    <cellStyle name="Porcentagem 3" xfId="16" xr:uid="{00000000-0005-0000-0000-000024000000}"/>
    <cellStyle name="Porcentagem 4" xfId="39" xr:uid="{00000000-0005-0000-0000-000025000000}"/>
    <cellStyle name="Separador de milhares 2" xfId="31" xr:uid="{00000000-0005-0000-0000-000026000000}"/>
    <cellStyle name="Separador de milhares 3" xfId="32" xr:uid="{00000000-0005-0000-0000-000027000000}"/>
    <cellStyle name="Separador de milhares 4" xfId="35" xr:uid="{00000000-0005-0000-0000-000028000000}"/>
    <cellStyle name="Separador de milhares 4 2" xfId="37" xr:uid="{00000000-0005-0000-0000-000029000000}"/>
    <cellStyle name="Vírgula 2" xfId="22" xr:uid="{00000000-0005-0000-0000-00002A000000}"/>
    <cellStyle name="Vírgula 3" xfId="30" xr:uid="{00000000-0005-0000-0000-00002B000000}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590550</xdr:colOff>
      <xdr:row>5</xdr:row>
      <xdr:rowOff>123825</xdr:rowOff>
    </xdr:from>
    <xdr:to>
      <xdr:col>13</xdr:col>
      <xdr:colOff>534498</xdr:colOff>
      <xdr:row>10</xdr:row>
      <xdr:rowOff>19168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40810E6A-B84C-5F6C-9BC3-116244628D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0550" y="1076325"/>
          <a:ext cx="7868748" cy="84784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13</xdr:col>
      <xdr:colOff>553548</xdr:colOff>
      <xdr:row>24</xdr:row>
      <xdr:rowOff>67163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613B8E6B-BA17-3EE7-49F1-7646C829EE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1143000"/>
          <a:ext cx="7868748" cy="349616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13</xdr:col>
      <xdr:colOff>601180</xdr:colOff>
      <xdr:row>24</xdr:row>
      <xdr:rowOff>95742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8E6C342F-6AAF-DE26-F37A-02667CFFD3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1143000"/>
          <a:ext cx="7916380" cy="352474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571500</xdr:colOff>
      <xdr:row>5</xdr:row>
      <xdr:rowOff>104775</xdr:rowOff>
    </xdr:from>
    <xdr:to>
      <xdr:col>13</xdr:col>
      <xdr:colOff>496395</xdr:colOff>
      <xdr:row>9</xdr:row>
      <xdr:rowOff>104881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830CACBB-455B-1A52-1235-55B77139D5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0" y="1057275"/>
          <a:ext cx="7849695" cy="76210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66675</xdr:colOff>
      <xdr:row>5</xdr:row>
      <xdr:rowOff>142875</xdr:rowOff>
    </xdr:from>
    <xdr:to>
      <xdr:col>13</xdr:col>
      <xdr:colOff>553539</xdr:colOff>
      <xdr:row>9</xdr:row>
      <xdr:rowOff>38192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C5DC6392-38E9-DD3A-EA77-EEEF412BDD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76275" y="1095375"/>
          <a:ext cx="7802064" cy="657317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5</xdr:row>
      <xdr:rowOff>180976</xdr:rowOff>
    </xdr:from>
    <xdr:to>
      <xdr:col>16</xdr:col>
      <xdr:colOff>29855</xdr:colOff>
      <xdr:row>19</xdr:row>
      <xdr:rowOff>152768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F56E079C-D0DB-6E7D-9668-73D32C234C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1133476"/>
          <a:ext cx="9173855" cy="2638792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0</xdr:rowOff>
    </xdr:from>
    <xdr:to>
      <xdr:col>13</xdr:col>
      <xdr:colOff>474411</xdr:colOff>
      <xdr:row>24</xdr:row>
      <xdr:rowOff>85725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928EA207-8497-22BE-BE0A-3752BBFD7C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1143000"/>
          <a:ext cx="7789611" cy="351472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533400</xdr:colOff>
      <xdr:row>51</xdr:row>
      <xdr:rowOff>152400</xdr:rowOff>
    </xdr:from>
    <xdr:to>
      <xdr:col>8</xdr:col>
      <xdr:colOff>4699000</xdr:colOff>
      <xdr:row>79</xdr:row>
      <xdr:rowOff>60687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D1F8DD1B-1A90-4E33-8A78-986268E901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66900" y="18764250"/>
          <a:ext cx="8070850" cy="451838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Planilha%20fechamento%20de%20Fatura%20ACORDO%20de%20N&#205;VEL%20de%20SERVI&#199;O%20(Produtos%20de%20Higiene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alexandre.moreira\Desktop\Ivanildo\Hist&#243;rico%20de%20demanda\2021\1%20-%20JAN_2021\2%20-%20FISCALIZA&#199;&#195;O\Simula&#231;&#227;o%20-%2039.%20SLA%20Medi&#231;&#227;o%20Salarios%20JANEIRO%20-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echamento de Fatura Fiocruz"/>
      <sheetName val="Rateio por Unidade"/>
      <sheetName val="Avaliação Unidades_Pavilhão"/>
      <sheetName val="Tabela de ANS"/>
      <sheetName val="DADOS DOS GRÁFICOS"/>
      <sheetName val="Relatório Materiais de Higiene"/>
      <sheetName val="Operacional Mat. Higiene"/>
      <sheetName val="Gráfico de Rateio de Custos"/>
      <sheetName val="Gráfico % Não Conformidade ADM"/>
      <sheetName val="Gráfico % Não Conformidade HOSP"/>
      <sheetName val="QUESTIONÁRI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 - GERENTE DE FACITIES"/>
      <sheetName val="II - Téc.Automação 44 horas"/>
      <sheetName val="II - Téc.Automação 12X36 DIURNO"/>
      <sheetName val="II - Téc.Automação 12X36 NOTURN"/>
      <sheetName val="OUTROS PROFISSIONAIS - ASS. ADM"/>
      <sheetName val="OUTROS PROFISSIONAIS - TST"/>
      <sheetName val="OUTROS PROFISSIONAIS - ALMOXARI"/>
      <sheetName val="OUTROS PROFISSIONAIS - ENG. ELT"/>
      <sheetName val="OUTROS PROFISSIONAIS - ENG. MEC"/>
      <sheetName val="OUTROS PROFISSIONAIS - PLANEJA2"/>
      <sheetName val="OUTROS PROFISSIONAIS - PLANEJAD"/>
      <sheetName val="Grupo 1 - IV - Recepção 00"/>
      <sheetName val="Grupo 2 - I - Limp. Supervisor"/>
      <sheetName val="Grupo 3 - VII - Aux.Serv.Geral "/>
      <sheetName val="Grupo 3 - VII - Oper. Roçadeira"/>
      <sheetName val="Grupo 3 - VII - Jardineiro"/>
      <sheetName val="OP.3 II -Bombeiro12X36DIURNO"/>
      <sheetName val="OP.3 II Bombeiro12X36NOTURNO"/>
      <sheetName val="GRUP4 IV -12X36DIURNO-VG ARM"/>
      <sheetName val="GRUP4-IV -12X36NOTURNO-VG ARM"/>
      <sheetName val="IV-12X36 VIG. Super Op -Diurno"/>
      <sheetName val="IV-12X36 VIG.Super Op-Noturno"/>
      <sheetName val="GRUP4-V-PORTEIRO 44 HORAS-00"/>
      <sheetName val="I - Posto 44H - ELETRICISTA"/>
      <sheetName val="I - Posto 44H - AUX ELETRICISTA"/>
      <sheetName val="II- Posto 44H-Bomb HIDRAULICO"/>
      <sheetName val="II- Posto 44H-Aux. Bomb HIDRAUL"/>
      <sheetName val="SLA- TRANSPORTE (2)"/>
      <sheetName val="SLA-GESTÃO FACILITIES"/>
      <sheetName val="SLA-SERVIÇOS SOB DEMANDA"/>
      <sheetName val="SLA-LIMPEZA"/>
      <sheetName val="SLA-RECEPÇAO"/>
      <sheetName val="SLA- TRANSPORTE"/>
      <sheetName val="SLA-Manutenção de Áreas Verdes"/>
      <sheetName val="SLA-Operador da ETE"/>
      <sheetName val="SLA-PORTEIRO"/>
      <sheetName val="SLA-VIGILANTE"/>
      <sheetName val="SLA-BOMBEIRO CIVIL"/>
      <sheetName val="SLA- INSTALAÇÕES ELETRICAS"/>
      <sheetName val="SLA- INSTALAÇÕES HIDRÁULICAS"/>
      <sheetName val="SLA-PREVENTIVA EQUIPAMENTOS"/>
      <sheetName val="Limpeza"/>
      <sheetName val="Operacional"/>
      <sheetName val="Relatório Serviços de DEMANDA"/>
      <sheetName val="Relatório SLA 1"/>
      <sheetName val="EXTRATO"/>
      <sheetName val="Planilha1"/>
      <sheetName val="Relatório Faturamento"/>
      <sheetName val="Relatório SLA 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 refreshError="1"/>
      <sheetData sheetId="43"/>
      <sheetData sheetId="44"/>
      <sheetData sheetId="45"/>
      <sheetData sheetId="46" refreshError="1"/>
      <sheetData sheetId="47"/>
      <sheetData sheetId="48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B1:L9"/>
  <sheetViews>
    <sheetView showGridLines="0" tabSelected="1" topLeftCell="B1" zoomScale="75" zoomScaleNormal="75" zoomScaleSheetLayoutView="75" workbookViewId="0">
      <pane ySplit="1" topLeftCell="A2" activePane="bottomLeft" state="frozen"/>
      <selection pane="bottomLeft" activeCell="K19" sqref="K19"/>
    </sheetView>
  </sheetViews>
  <sheetFormatPr defaultColWidth="0" defaultRowHeight="21.75" customHeight="1"/>
  <cols>
    <col min="1" max="1" width="1.42578125" style="1" customWidth="1"/>
    <col min="2" max="2" width="12.5703125" style="19" customWidth="1"/>
    <col min="3" max="3" width="44.7109375" style="1" customWidth="1"/>
    <col min="4" max="4" width="15.7109375" style="1" customWidth="1"/>
    <col min="5" max="5" width="28.7109375" style="1" customWidth="1"/>
    <col min="6" max="6" width="19.5703125" style="1" customWidth="1"/>
    <col min="7" max="7" width="25.7109375" style="1" customWidth="1"/>
    <col min="8" max="8" width="27.42578125" style="1" customWidth="1"/>
    <col min="9" max="10" width="17.7109375" style="1" customWidth="1"/>
    <col min="11" max="11" width="18.42578125" style="1" bestFit="1" customWidth="1"/>
    <col min="12" max="12" width="4" style="1" customWidth="1"/>
    <col min="13" max="16371" width="11.42578125" style="1" customWidth="1"/>
    <col min="16372" max="16372" width="6" style="1" customWidth="1"/>
    <col min="16373" max="16373" width="14" style="1" customWidth="1"/>
    <col min="16374" max="16384" width="4.28515625" style="1" customWidth="1"/>
  </cols>
  <sheetData>
    <row r="1" spans="2:12" ht="45" customHeight="1" thickBot="1">
      <c r="B1" s="9" t="s">
        <v>0</v>
      </c>
      <c r="C1" s="10" t="s">
        <v>1</v>
      </c>
      <c r="D1" s="12" t="s">
        <v>2</v>
      </c>
      <c r="E1" s="10" t="s">
        <v>3</v>
      </c>
      <c r="F1" s="11" t="s">
        <v>4</v>
      </c>
      <c r="G1" s="11" t="s">
        <v>5</v>
      </c>
      <c r="H1" s="11" t="s">
        <v>6</v>
      </c>
      <c r="I1" s="11" t="s">
        <v>7</v>
      </c>
      <c r="J1" s="11" t="s">
        <v>8</v>
      </c>
      <c r="K1" s="7" t="s">
        <v>9</v>
      </c>
      <c r="L1" s="14"/>
    </row>
    <row r="2" spans="2:12" ht="35.1" customHeight="1">
      <c r="B2" s="20">
        <v>1</v>
      </c>
      <c r="C2" s="2" t="s">
        <v>10</v>
      </c>
      <c r="D2" s="2" t="s">
        <v>11</v>
      </c>
      <c r="E2" s="2" t="s">
        <v>12</v>
      </c>
      <c r="F2" s="4">
        <v>1</v>
      </c>
      <c r="G2" s="4" t="s">
        <v>13</v>
      </c>
      <c r="H2" s="4" t="s">
        <v>14</v>
      </c>
      <c r="I2" s="4" t="s">
        <v>15</v>
      </c>
      <c r="J2" s="4" t="s">
        <v>16</v>
      </c>
      <c r="K2" s="367">
        <v>3678.4</v>
      </c>
      <c r="L2" s="16"/>
    </row>
    <row r="3" spans="2:12" ht="35.1" customHeight="1">
      <c r="B3" s="18">
        <v>2</v>
      </c>
      <c r="C3" s="2" t="s">
        <v>17</v>
      </c>
      <c r="D3" s="2" t="s">
        <v>18</v>
      </c>
      <c r="E3" s="2" t="s">
        <v>12</v>
      </c>
      <c r="F3" s="4">
        <v>1</v>
      </c>
      <c r="G3" s="4" t="s">
        <v>13</v>
      </c>
      <c r="H3" s="4" t="s">
        <v>19</v>
      </c>
      <c r="I3" s="4" t="s">
        <v>15</v>
      </c>
      <c r="J3" s="4" t="s">
        <v>16</v>
      </c>
      <c r="K3" s="367">
        <v>2864.4</v>
      </c>
      <c r="L3" s="16"/>
    </row>
    <row r="4" spans="2:12" ht="35.1" customHeight="1">
      <c r="B4" s="18">
        <v>3</v>
      </c>
      <c r="C4" s="2" t="s">
        <v>20</v>
      </c>
      <c r="D4" s="2" t="s">
        <v>21</v>
      </c>
      <c r="E4" s="2" t="s">
        <v>12</v>
      </c>
      <c r="F4" s="4">
        <v>1</v>
      </c>
      <c r="G4" s="4" t="s">
        <v>13</v>
      </c>
      <c r="H4" s="4" t="s">
        <v>19</v>
      </c>
      <c r="I4" s="4" t="s">
        <v>15</v>
      </c>
      <c r="J4" s="4" t="s">
        <v>16</v>
      </c>
      <c r="K4" s="367">
        <v>2864.4</v>
      </c>
      <c r="L4" s="16"/>
    </row>
    <row r="5" spans="2:12" ht="35.1" customHeight="1">
      <c r="B5" s="18">
        <v>4</v>
      </c>
      <c r="C5" s="2" t="s">
        <v>22</v>
      </c>
      <c r="D5" s="2" t="s">
        <v>23</v>
      </c>
      <c r="E5" s="2" t="s">
        <v>24</v>
      </c>
      <c r="F5" s="4">
        <v>4</v>
      </c>
      <c r="G5" s="4" t="s">
        <v>13</v>
      </c>
      <c r="H5" s="4" t="s">
        <v>14</v>
      </c>
      <c r="I5" s="4" t="s">
        <v>25</v>
      </c>
      <c r="J5" s="4" t="s">
        <v>15</v>
      </c>
      <c r="K5" s="367">
        <v>1454.2</v>
      </c>
      <c r="L5" s="15"/>
    </row>
    <row r="6" spans="2:12" ht="35.1" customHeight="1">
      <c r="B6" s="17">
        <v>5</v>
      </c>
      <c r="C6" s="2" t="s">
        <v>26</v>
      </c>
      <c r="D6" s="2" t="s">
        <v>27</v>
      </c>
      <c r="E6" s="2" t="s">
        <v>28</v>
      </c>
      <c r="F6" s="4">
        <v>2</v>
      </c>
      <c r="G6" s="4" t="s">
        <v>13</v>
      </c>
      <c r="H6" s="4" t="s">
        <v>14</v>
      </c>
      <c r="I6" s="4" t="s">
        <v>15</v>
      </c>
      <c r="J6" s="4" t="s">
        <v>16</v>
      </c>
      <c r="K6" s="367">
        <v>2028.4</v>
      </c>
      <c r="L6" s="16"/>
    </row>
    <row r="7" spans="2:12" ht="35.1" customHeight="1">
      <c r="B7" s="18">
        <v>6</v>
      </c>
      <c r="C7" s="2" t="s">
        <v>29</v>
      </c>
      <c r="D7" s="3" t="s">
        <v>30</v>
      </c>
      <c r="E7" s="2" t="s">
        <v>12</v>
      </c>
      <c r="F7" s="4">
        <v>1</v>
      </c>
      <c r="G7" s="4" t="s">
        <v>13</v>
      </c>
      <c r="H7" s="4" t="s">
        <v>14</v>
      </c>
      <c r="I7" s="4" t="s">
        <v>25</v>
      </c>
      <c r="J7" s="4" t="s">
        <v>15</v>
      </c>
      <c r="K7" s="367">
        <v>2219.8000000000002</v>
      </c>
      <c r="L7" s="15"/>
    </row>
    <row r="8" spans="2:12" ht="35.1" customHeight="1">
      <c r="B8" s="18">
        <v>7</v>
      </c>
      <c r="C8" s="2" t="s">
        <v>31</v>
      </c>
      <c r="D8" s="2" t="s">
        <v>32</v>
      </c>
      <c r="E8" s="2" t="s">
        <v>12</v>
      </c>
      <c r="F8" s="4">
        <v>1</v>
      </c>
      <c r="G8" s="4" t="s">
        <v>13</v>
      </c>
      <c r="H8" s="8" t="s">
        <v>33</v>
      </c>
      <c r="I8" s="4" t="s">
        <v>15</v>
      </c>
      <c r="J8" s="4" t="s">
        <v>16</v>
      </c>
      <c r="K8" s="367">
        <v>2864.4</v>
      </c>
      <c r="L8" s="16"/>
    </row>
    <row r="9" spans="2:12" ht="35.1" customHeight="1">
      <c r="F9" s="6">
        <f>SUM(F2:F8)</f>
        <v>11</v>
      </c>
      <c r="G9" s="6"/>
      <c r="H9" s="5"/>
      <c r="I9" s="5"/>
      <c r="J9" s="5"/>
      <c r="K9" s="5"/>
      <c r="L9" s="5"/>
    </row>
  </sheetData>
  <printOptions horizontalCentered="1"/>
  <pageMargins left="0.23622047244094491" right="0.23622047244094491" top="0.35433070866141736" bottom="0.15748031496062992" header="0.11811023622047245" footer="0.11811023622047245"/>
  <pageSetup paperSize="9" scale="60" fitToHeight="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646082-B3D3-4E5A-A41B-22DF5CD39A6D}">
  <sheetPr>
    <tabColor rgb="FF92D050"/>
    <pageSetUpPr fitToPage="1"/>
  </sheetPr>
  <dimension ref="A1:Y61"/>
  <sheetViews>
    <sheetView showGridLines="0" zoomScale="80" zoomScaleNormal="80" zoomScaleSheetLayoutView="25" workbookViewId="0">
      <pane xSplit="9" ySplit="7" topLeftCell="J8" activePane="bottomRight" state="frozen"/>
      <selection pane="topRight" activeCell="F23" sqref="F23"/>
      <selection pane="bottomLeft" activeCell="F23" sqref="F23"/>
      <selection pane="bottomRight" activeCell="I13" sqref="I13"/>
    </sheetView>
  </sheetViews>
  <sheetFormatPr defaultRowHeight="12.75"/>
  <cols>
    <col min="1" max="1" width="10" style="21" customWidth="1"/>
    <col min="2" max="2" width="10" style="22" customWidth="1"/>
    <col min="3" max="3" width="13.28515625" style="22" bestFit="1" customWidth="1"/>
    <col min="4" max="4" width="15" style="22" customWidth="1"/>
    <col min="5" max="5" width="0.85546875" style="22" customWidth="1"/>
    <col min="6" max="6" width="8.140625" style="23" customWidth="1"/>
    <col min="7" max="8" width="10.42578125" style="23" customWidth="1"/>
    <col min="9" max="9" width="77.7109375" style="23" customWidth="1"/>
    <col min="10" max="11" width="9" style="23" customWidth="1"/>
    <col min="12" max="12" width="19.85546875" style="23" customWidth="1"/>
    <col min="13" max="13" width="21.140625" style="23" customWidth="1"/>
    <col min="14" max="14" width="22.140625" style="23" customWidth="1"/>
    <col min="15" max="16" width="9" style="23" customWidth="1"/>
    <col min="17" max="17" width="19.85546875" style="23" customWidth="1"/>
    <col min="18" max="18" width="21.140625" style="23" customWidth="1"/>
    <col min="19" max="19" width="22.140625" style="23" customWidth="1"/>
    <col min="20" max="21" width="9" style="23" customWidth="1"/>
    <col min="22" max="22" width="19.85546875" style="23" customWidth="1"/>
    <col min="23" max="23" width="19.28515625" style="23" customWidth="1"/>
    <col min="24" max="24" width="20.5703125" style="23" customWidth="1"/>
    <col min="25" max="25" width="14.85546875" style="23" bestFit="1" customWidth="1"/>
    <col min="26" max="257" width="9.140625" style="24"/>
    <col min="258" max="259" width="10" style="24" customWidth="1"/>
    <col min="260" max="260" width="12" style="24" customWidth="1"/>
    <col min="261" max="261" width="15" style="24" customWidth="1"/>
    <col min="262" max="262" width="0.85546875" style="24" customWidth="1"/>
    <col min="263" max="263" width="8.140625" style="24" customWidth="1"/>
    <col min="264" max="264" width="10.42578125" style="24" customWidth="1"/>
    <col min="265" max="265" width="77.7109375" style="24" customWidth="1"/>
    <col min="266" max="267" width="9" style="24" customWidth="1"/>
    <col min="268" max="268" width="19.85546875" style="24" customWidth="1"/>
    <col min="269" max="269" width="21.140625" style="24" customWidth="1"/>
    <col min="270" max="270" width="22.140625" style="24" customWidth="1"/>
    <col min="271" max="272" width="9" style="24" customWidth="1"/>
    <col min="273" max="273" width="19.85546875" style="24" customWidth="1"/>
    <col min="274" max="274" width="21.140625" style="24" customWidth="1"/>
    <col min="275" max="275" width="22.140625" style="24" customWidth="1"/>
    <col min="276" max="277" width="9" style="24" customWidth="1"/>
    <col min="278" max="278" width="19.85546875" style="24" customWidth="1"/>
    <col min="279" max="279" width="19.28515625" style="24" customWidth="1"/>
    <col min="280" max="280" width="20.5703125" style="24" customWidth="1"/>
    <col min="281" max="281" width="14.85546875" style="24" bestFit="1" customWidth="1"/>
    <col min="282" max="513" width="9.140625" style="24"/>
    <col min="514" max="515" width="10" style="24" customWidth="1"/>
    <col min="516" max="516" width="12" style="24" customWidth="1"/>
    <col min="517" max="517" width="15" style="24" customWidth="1"/>
    <col min="518" max="518" width="0.85546875" style="24" customWidth="1"/>
    <col min="519" max="519" width="8.140625" style="24" customWidth="1"/>
    <col min="520" max="520" width="10.42578125" style="24" customWidth="1"/>
    <col min="521" max="521" width="77.7109375" style="24" customWidth="1"/>
    <col min="522" max="523" width="9" style="24" customWidth="1"/>
    <col min="524" max="524" width="19.85546875" style="24" customWidth="1"/>
    <col min="525" max="525" width="21.140625" style="24" customWidth="1"/>
    <col min="526" max="526" width="22.140625" style="24" customWidth="1"/>
    <col min="527" max="528" width="9" style="24" customWidth="1"/>
    <col min="529" max="529" width="19.85546875" style="24" customWidth="1"/>
    <col min="530" max="530" width="21.140625" style="24" customWidth="1"/>
    <col min="531" max="531" width="22.140625" style="24" customWidth="1"/>
    <col min="532" max="533" width="9" style="24" customWidth="1"/>
    <col min="534" max="534" width="19.85546875" style="24" customWidth="1"/>
    <col min="535" max="535" width="19.28515625" style="24" customWidth="1"/>
    <col min="536" max="536" width="20.5703125" style="24" customWidth="1"/>
    <col min="537" max="537" width="14.85546875" style="24" bestFit="1" customWidth="1"/>
    <col min="538" max="769" width="9.140625" style="24"/>
    <col min="770" max="771" width="10" style="24" customWidth="1"/>
    <col min="772" max="772" width="12" style="24" customWidth="1"/>
    <col min="773" max="773" width="15" style="24" customWidth="1"/>
    <col min="774" max="774" width="0.85546875" style="24" customWidth="1"/>
    <col min="775" max="775" width="8.140625" style="24" customWidth="1"/>
    <col min="776" max="776" width="10.42578125" style="24" customWidth="1"/>
    <col min="777" max="777" width="77.7109375" style="24" customWidth="1"/>
    <col min="778" max="779" width="9" style="24" customWidth="1"/>
    <col min="780" max="780" width="19.85546875" style="24" customWidth="1"/>
    <col min="781" max="781" width="21.140625" style="24" customWidth="1"/>
    <col min="782" max="782" width="22.140625" style="24" customWidth="1"/>
    <col min="783" max="784" width="9" style="24" customWidth="1"/>
    <col min="785" max="785" width="19.85546875" style="24" customWidth="1"/>
    <col min="786" max="786" width="21.140625" style="24" customWidth="1"/>
    <col min="787" max="787" width="22.140625" style="24" customWidth="1"/>
    <col min="788" max="789" width="9" style="24" customWidth="1"/>
    <col min="790" max="790" width="19.85546875" style="24" customWidth="1"/>
    <col min="791" max="791" width="19.28515625" style="24" customWidth="1"/>
    <col min="792" max="792" width="20.5703125" style="24" customWidth="1"/>
    <col min="793" max="793" width="14.85546875" style="24" bestFit="1" customWidth="1"/>
    <col min="794" max="1025" width="9.140625" style="24"/>
    <col min="1026" max="1027" width="10" style="24" customWidth="1"/>
    <col min="1028" max="1028" width="12" style="24" customWidth="1"/>
    <col min="1029" max="1029" width="15" style="24" customWidth="1"/>
    <col min="1030" max="1030" width="0.85546875" style="24" customWidth="1"/>
    <col min="1031" max="1031" width="8.140625" style="24" customWidth="1"/>
    <col min="1032" max="1032" width="10.42578125" style="24" customWidth="1"/>
    <col min="1033" max="1033" width="77.7109375" style="24" customWidth="1"/>
    <col min="1034" max="1035" width="9" style="24" customWidth="1"/>
    <col min="1036" max="1036" width="19.85546875" style="24" customWidth="1"/>
    <col min="1037" max="1037" width="21.140625" style="24" customWidth="1"/>
    <col min="1038" max="1038" width="22.140625" style="24" customWidth="1"/>
    <col min="1039" max="1040" width="9" style="24" customWidth="1"/>
    <col min="1041" max="1041" width="19.85546875" style="24" customWidth="1"/>
    <col min="1042" max="1042" width="21.140625" style="24" customWidth="1"/>
    <col min="1043" max="1043" width="22.140625" style="24" customWidth="1"/>
    <col min="1044" max="1045" width="9" style="24" customWidth="1"/>
    <col min="1046" max="1046" width="19.85546875" style="24" customWidth="1"/>
    <col min="1047" max="1047" width="19.28515625" style="24" customWidth="1"/>
    <col min="1048" max="1048" width="20.5703125" style="24" customWidth="1"/>
    <col min="1049" max="1049" width="14.85546875" style="24" bestFit="1" customWidth="1"/>
    <col min="1050" max="1281" width="9.140625" style="24"/>
    <col min="1282" max="1283" width="10" style="24" customWidth="1"/>
    <col min="1284" max="1284" width="12" style="24" customWidth="1"/>
    <col min="1285" max="1285" width="15" style="24" customWidth="1"/>
    <col min="1286" max="1286" width="0.85546875" style="24" customWidth="1"/>
    <col min="1287" max="1287" width="8.140625" style="24" customWidth="1"/>
    <col min="1288" max="1288" width="10.42578125" style="24" customWidth="1"/>
    <col min="1289" max="1289" width="77.7109375" style="24" customWidth="1"/>
    <col min="1290" max="1291" width="9" style="24" customWidth="1"/>
    <col min="1292" max="1292" width="19.85546875" style="24" customWidth="1"/>
    <col min="1293" max="1293" width="21.140625" style="24" customWidth="1"/>
    <col min="1294" max="1294" width="22.140625" style="24" customWidth="1"/>
    <col min="1295" max="1296" width="9" style="24" customWidth="1"/>
    <col min="1297" max="1297" width="19.85546875" style="24" customWidth="1"/>
    <col min="1298" max="1298" width="21.140625" style="24" customWidth="1"/>
    <col min="1299" max="1299" width="22.140625" style="24" customWidth="1"/>
    <col min="1300" max="1301" width="9" style="24" customWidth="1"/>
    <col min="1302" max="1302" width="19.85546875" style="24" customWidth="1"/>
    <col min="1303" max="1303" width="19.28515625" style="24" customWidth="1"/>
    <col min="1304" max="1304" width="20.5703125" style="24" customWidth="1"/>
    <col min="1305" max="1305" width="14.85546875" style="24" bestFit="1" customWidth="1"/>
    <col min="1306" max="1537" width="9.140625" style="24"/>
    <col min="1538" max="1539" width="10" style="24" customWidth="1"/>
    <col min="1540" max="1540" width="12" style="24" customWidth="1"/>
    <col min="1541" max="1541" width="15" style="24" customWidth="1"/>
    <col min="1542" max="1542" width="0.85546875" style="24" customWidth="1"/>
    <col min="1543" max="1543" width="8.140625" style="24" customWidth="1"/>
    <col min="1544" max="1544" width="10.42578125" style="24" customWidth="1"/>
    <col min="1545" max="1545" width="77.7109375" style="24" customWidth="1"/>
    <col min="1546" max="1547" width="9" style="24" customWidth="1"/>
    <col min="1548" max="1548" width="19.85546875" style="24" customWidth="1"/>
    <col min="1549" max="1549" width="21.140625" style="24" customWidth="1"/>
    <col min="1550" max="1550" width="22.140625" style="24" customWidth="1"/>
    <col min="1551" max="1552" width="9" style="24" customWidth="1"/>
    <col min="1553" max="1553" width="19.85546875" style="24" customWidth="1"/>
    <col min="1554" max="1554" width="21.140625" style="24" customWidth="1"/>
    <col min="1555" max="1555" width="22.140625" style="24" customWidth="1"/>
    <col min="1556" max="1557" width="9" style="24" customWidth="1"/>
    <col min="1558" max="1558" width="19.85546875" style="24" customWidth="1"/>
    <col min="1559" max="1559" width="19.28515625" style="24" customWidth="1"/>
    <col min="1560" max="1560" width="20.5703125" style="24" customWidth="1"/>
    <col min="1561" max="1561" width="14.85546875" style="24" bestFit="1" customWidth="1"/>
    <col min="1562" max="1793" width="9.140625" style="24"/>
    <col min="1794" max="1795" width="10" style="24" customWidth="1"/>
    <col min="1796" max="1796" width="12" style="24" customWidth="1"/>
    <col min="1797" max="1797" width="15" style="24" customWidth="1"/>
    <col min="1798" max="1798" width="0.85546875" style="24" customWidth="1"/>
    <col min="1799" max="1799" width="8.140625" style="24" customWidth="1"/>
    <col min="1800" max="1800" width="10.42578125" style="24" customWidth="1"/>
    <col min="1801" max="1801" width="77.7109375" style="24" customWidth="1"/>
    <col min="1802" max="1803" width="9" style="24" customWidth="1"/>
    <col min="1804" max="1804" width="19.85546875" style="24" customWidth="1"/>
    <col min="1805" max="1805" width="21.140625" style="24" customWidth="1"/>
    <col min="1806" max="1806" width="22.140625" style="24" customWidth="1"/>
    <col min="1807" max="1808" width="9" style="24" customWidth="1"/>
    <col min="1809" max="1809" width="19.85546875" style="24" customWidth="1"/>
    <col min="1810" max="1810" width="21.140625" style="24" customWidth="1"/>
    <col min="1811" max="1811" width="22.140625" style="24" customWidth="1"/>
    <col min="1812" max="1813" width="9" style="24" customWidth="1"/>
    <col min="1814" max="1814" width="19.85546875" style="24" customWidth="1"/>
    <col min="1815" max="1815" width="19.28515625" style="24" customWidth="1"/>
    <col min="1816" max="1816" width="20.5703125" style="24" customWidth="1"/>
    <col min="1817" max="1817" width="14.85546875" style="24" bestFit="1" customWidth="1"/>
    <col min="1818" max="2049" width="9.140625" style="24"/>
    <col min="2050" max="2051" width="10" style="24" customWidth="1"/>
    <col min="2052" max="2052" width="12" style="24" customWidth="1"/>
    <col min="2053" max="2053" width="15" style="24" customWidth="1"/>
    <col min="2054" max="2054" width="0.85546875" style="24" customWidth="1"/>
    <col min="2055" max="2055" width="8.140625" style="24" customWidth="1"/>
    <col min="2056" max="2056" width="10.42578125" style="24" customWidth="1"/>
    <col min="2057" max="2057" width="77.7109375" style="24" customWidth="1"/>
    <col min="2058" max="2059" width="9" style="24" customWidth="1"/>
    <col min="2060" max="2060" width="19.85546875" style="24" customWidth="1"/>
    <col min="2061" max="2061" width="21.140625" style="24" customWidth="1"/>
    <col min="2062" max="2062" width="22.140625" style="24" customWidth="1"/>
    <col min="2063" max="2064" width="9" style="24" customWidth="1"/>
    <col min="2065" max="2065" width="19.85546875" style="24" customWidth="1"/>
    <col min="2066" max="2066" width="21.140625" style="24" customWidth="1"/>
    <col min="2067" max="2067" width="22.140625" style="24" customWidth="1"/>
    <col min="2068" max="2069" width="9" style="24" customWidth="1"/>
    <col min="2070" max="2070" width="19.85546875" style="24" customWidth="1"/>
    <col min="2071" max="2071" width="19.28515625" style="24" customWidth="1"/>
    <col min="2072" max="2072" width="20.5703125" style="24" customWidth="1"/>
    <col min="2073" max="2073" width="14.85546875" style="24" bestFit="1" customWidth="1"/>
    <col min="2074" max="2305" width="9.140625" style="24"/>
    <col min="2306" max="2307" width="10" style="24" customWidth="1"/>
    <col min="2308" max="2308" width="12" style="24" customWidth="1"/>
    <col min="2309" max="2309" width="15" style="24" customWidth="1"/>
    <col min="2310" max="2310" width="0.85546875" style="24" customWidth="1"/>
    <col min="2311" max="2311" width="8.140625" style="24" customWidth="1"/>
    <col min="2312" max="2312" width="10.42578125" style="24" customWidth="1"/>
    <col min="2313" max="2313" width="77.7109375" style="24" customWidth="1"/>
    <col min="2314" max="2315" width="9" style="24" customWidth="1"/>
    <col min="2316" max="2316" width="19.85546875" style="24" customWidth="1"/>
    <col min="2317" max="2317" width="21.140625" style="24" customWidth="1"/>
    <col min="2318" max="2318" width="22.140625" style="24" customWidth="1"/>
    <col min="2319" max="2320" width="9" style="24" customWidth="1"/>
    <col min="2321" max="2321" width="19.85546875" style="24" customWidth="1"/>
    <col min="2322" max="2322" width="21.140625" style="24" customWidth="1"/>
    <col min="2323" max="2323" width="22.140625" style="24" customWidth="1"/>
    <col min="2324" max="2325" width="9" style="24" customWidth="1"/>
    <col min="2326" max="2326" width="19.85546875" style="24" customWidth="1"/>
    <col min="2327" max="2327" width="19.28515625" style="24" customWidth="1"/>
    <col min="2328" max="2328" width="20.5703125" style="24" customWidth="1"/>
    <col min="2329" max="2329" width="14.85546875" style="24" bestFit="1" customWidth="1"/>
    <col min="2330" max="2561" width="9.140625" style="24"/>
    <col min="2562" max="2563" width="10" style="24" customWidth="1"/>
    <col min="2564" max="2564" width="12" style="24" customWidth="1"/>
    <col min="2565" max="2565" width="15" style="24" customWidth="1"/>
    <col min="2566" max="2566" width="0.85546875" style="24" customWidth="1"/>
    <col min="2567" max="2567" width="8.140625" style="24" customWidth="1"/>
    <col min="2568" max="2568" width="10.42578125" style="24" customWidth="1"/>
    <col min="2569" max="2569" width="77.7109375" style="24" customWidth="1"/>
    <col min="2570" max="2571" width="9" style="24" customWidth="1"/>
    <col min="2572" max="2572" width="19.85546875" style="24" customWidth="1"/>
    <col min="2573" max="2573" width="21.140625" style="24" customWidth="1"/>
    <col min="2574" max="2574" width="22.140625" style="24" customWidth="1"/>
    <col min="2575" max="2576" width="9" style="24" customWidth="1"/>
    <col min="2577" max="2577" width="19.85546875" style="24" customWidth="1"/>
    <col min="2578" max="2578" width="21.140625" style="24" customWidth="1"/>
    <col min="2579" max="2579" width="22.140625" style="24" customWidth="1"/>
    <col min="2580" max="2581" width="9" style="24" customWidth="1"/>
    <col min="2582" max="2582" width="19.85546875" style="24" customWidth="1"/>
    <col min="2583" max="2583" width="19.28515625" style="24" customWidth="1"/>
    <col min="2584" max="2584" width="20.5703125" style="24" customWidth="1"/>
    <col min="2585" max="2585" width="14.85546875" style="24" bestFit="1" customWidth="1"/>
    <col min="2586" max="2817" width="9.140625" style="24"/>
    <col min="2818" max="2819" width="10" style="24" customWidth="1"/>
    <col min="2820" max="2820" width="12" style="24" customWidth="1"/>
    <col min="2821" max="2821" width="15" style="24" customWidth="1"/>
    <col min="2822" max="2822" width="0.85546875" style="24" customWidth="1"/>
    <col min="2823" max="2823" width="8.140625" style="24" customWidth="1"/>
    <col min="2824" max="2824" width="10.42578125" style="24" customWidth="1"/>
    <col min="2825" max="2825" width="77.7109375" style="24" customWidth="1"/>
    <col min="2826" max="2827" width="9" style="24" customWidth="1"/>
    <col min="2828" max="2828" width="19.85546875" style="24" customWidth="1"/>
    <col min="2829" max="2829" width="21.140625" style="24" customWidth="1"/>
    <col min="2830" max="2830" width="22.140625" style="24" customWidth="1"/>
    <col min="2831" max="2832" width="9" style="24" customWidth="1"/>
    <col min="2833" max="2833" width="19.85546875" style="24" customWidth="1"/>
    <col min="2834" max="2834" width="21.140625" style="24" customWidth="1"/>
    <col min="2835" max="2835" width="22.140625" style="24" customWidth="1"/>
    <col min="2836" max="2837" width="9" style="24" customWidth="1"/>
    <col min="2838" max="2838" width="19.85546875" style="24" customWidth="1"/>
    <col min="2839" max="2839" width="19.28515625" style="24" customWidth="1"/>
    <col min="2840" max="2840" width="20.5703125" style="24" customWidth="1"/>
    <col min="2841" max="2841" width="14.85546875" style="24" bestFit="1" customWidth="1"/>
    <col min="2842" max="3073" width="9.140625" style="24"/>
    <col min="3074" max="3075" width="10" style="24" customWidth="1"/>
    <col min="3076" max="3076" width="12" style="24" customWidth="1"/>
    <col min="3077" max="3077" width="15" style="24" customWidth="1"/>
    <col min="3078" max="3078" width="0.85546875" style="24" customWidth="1"/>
    <col min="3079" max="3079" width="8.140625" style="24" customWidth="1"/>
    <col min="3080" max="3080" width="10.42578125" style="24" customWidth="1"/>
    <col min="3081" max="3081" width="77.7109375" style="24" customWidth="1"/>
    <col min="3082" max="3083" width="9" style="24" customWidth="1"/>
    <col min="3084" max="3084" width="19.85546875" style="24" customWidth="1"/>
    <col min="3085" max="3085" width="21.140625" style="24" customWidth="1"/>
    <col min="3086" max="3086" width="22.140625" style="24" customWidth="1"/>
    <col min="3087" max="3088" width="9" style="24" customWidth="1"/>
    <col min="3089" max="3089" width="19.85546875" style="24" customWidth="1"/>
    <col min="3090" max="3090" width="21.140625" style="24" customWidth="1"/>
    <col min="3091" max="3091" width="22.140625" style="24" customWidth="1"/>
    <col min="3092" max="3093" width="9" style="24" customWidth="1"/>
    <col min="3094" max="3094" width="19.85546875" style="24" customWidth="1"/>
    <col min="3095" max="3095" width="19.28515625" style="24" customWidth="1"/>
    <col min="3096" max="3096" width="20.5703125" style="24" customWidth="1"/>
    <col min="3097" max="3097" width="14.85546875" style="24" bestFit="1" customWidth="1"/>
    <col min="3098" max="3329" width="9.140625" style="24"/>
    <col min="3330" max="3331" width="10" style="24" customWidth="1"/>
    <col min="3332" max="3332" width="12" style="24" customWidth="1"/>
    <col min="3333" max="3333" width="15" style="24" customWidth="1"/>
    <col min="3334" max="3334" width="0.85546875" style="24" customWidth="1"/>
    <col min="3335" max="3335" width="8.140625" style="24" customWidth="1"/>
    <col min="3336" max="3336" width="10.42578125" style="24" customWidth="1"/>
    <col min="3337" max="3337" width="77.7109375" style="24" customWidth="1"/>
    <col min="3338" max="3339" width="9" style="24" customWidth="1"/>
    <col min="3340" max="3340" width="19.85546875" style="24" customWidth="1"/>
    <col min="3341" max="3341" width="21.140625" style="24" customWidth="1"/>
    <col min="3342" max="3342" width="22.140625" style="24" customWidth="1"/>
    <col min="3343" max="3344" width="9" style="24" customWidth="1"/>
    <col min="3345" max="3345" width="19.85546875" style="24" customWidth="1"/>
    <col min="3346" max="3346" width="21.140625" style="24" customWidth="1"/>
    <col min="3347" max="3347" width="22.140625" style="24" customWidth="1"/>
    <col min="3348" max="3349" width="9" style="24" customWidth="1"/>
    <col min="3350" max="3350" width="19.85546875" style="24" customWidth="1"/>
    <col min="3351" max="3351" width="19.28515625" style="24" customWidth="1"/>
    <col min="3352" max="3352" width="20.5703125" style="24" customWidth="1"/>
    <col min="3353" max="3353" width="14.85546875" style="24" bestFit="1" customWidth="1"/>
    <col min="3354" max="3585" width="9.140625" style="24"/>
    <col min="3586" max="3587" width="10" style="24" customWidth="1"/>
    <col min="3588" max="3588" width="12" style="24" customWidth="1"/>
    <col min="3589" max="3589" width="15" style="24" customWidth="1"/>
    <col min="3590" max="3590" width="0.85546875" style="24" customWidth="1"/>
    <col min="3591" max="3591" width="8.140625" style="24" customWidth="1"/>
    <col min="3592" max="3592" width="10.42578125" style="24" customWidth="1"/>
    <col min="3593" max="3593" width="77.7109375" style="24" customWidth="1"/>
    <col min="3594" max="3595" width="9" style="24" customWidth="1"/>
    <col min="3596" max="3596" width="19.85546875" style="24" customWidth="1"/>
    <col min="3597" max="3597" width="21.140625" style="24" customWidth="1"/>
    <col min="3598" max="3598" width="22.140625" style="24" customWidth="1"/>
    <col min="3599" max="3600" width="9" style="24" customWidth="1"/>
    <col min="3601" max="3601" width="19.85546875" style="24" customWidth="1"/>
    <col min="3602" max="3602" width="21.140625" style="24" customWidth="1"/>
    <col min="3603" max="3603" width="22.140625" style="24" customWidth="1"/>
    <col min="3604" max="3605" width="9" style="24" customWidth="1"/>
    <col min="3606" max="3606" width="19.85546875" style="24" customWidth="1"/>
    <col min="3607" max="3607" width="19.28515625" style="24" customWidth="1"/>
    <col min="3608" max="3608" width="20.5703125" style="24" customWidth="1"/>
    <col min="3609" max="3609" width="14.85546875" style="24" bestFit="1" customWidth="1"/>
    <col min="3610" max="3841" width="9.140625" style="24"/>
    <col min="3842" max="3843" width="10" style="24" customWidth="1"/>
    <col min="3844" max="3844" width="12" style="24" customWidth="1"/>
    <col min="3845" max="3845" width="15" style="24" customWidth="1"/>
    <col min="3846" max="3846" width="0.85546875" style="24" customWidth="1"/>
    <col min="3847" max="3847" width="8.140625" style="24" customWidth="1"/>
    <col min="3848" max="3848" width="10.42578125" style="24" customWidth="1"/>
    <col min="3849" max="3849" width="77.7109375" style="24" customWidth="1"/>
    <col min="3850" max="3851" width="9" style="24" customWidth="1"/>
    <col min="3852" max="3852" width="19.85546875" style="24" customWidth="1"/>
    <col min="3853" max="3853" width="21.140625" style="24" customWidth="1"/>
    <col min="3854" max="3854" width="22.140625" style="24" customWidth="1"/>
    <col min="3855" max="3856" width="9" style="24" customWidth="1"/>
    <col min="3857" max="3857" width="19.85546875" style="24" customWidth="1"/>
    <col min="3858" max="3858" width="21.140625" style="24" customWidth="1"/>
    <col min="3859" max="3859" width="22.140625" style="24" customWidth="1"/>
    <col min="3860" max="3861" width="9" style="24" customWidth="1"/>
    <col min="3862" max="3862" width="19.85546875" style="24" customWidth="1"/>
    <col min="3863" max="3863" width="19.28515625" style="24" customWidth="1"/>
    <col min="3864" max="3864" width="20.5703125" style="24" customWidth="1"/>
    <col min="3865" max="3865" width="14.85546875" style="24" bestFit="1" customWidth="1"/>
    <col min="3866" max="4097" width="9.140625" style="24"/>
    <col min="4098" max="4099" width="10" style="24" customWidth="1"/>
    <col min="4100" max="4100" width="12" style="24" customWidth="1"/>
    <col min="4101" max="4101" width="15" style="24" customWidth="1"/>
    <col min="4102" max="4102" width="0.85546875" style="24" customWidth="1"/>
    <col min="4103" max="4103" width="8.140625" style="24" customWidth="1"/>
    <col min="4104" max="4104" width="10.42578125" style="24" customWidth="1"/>
    <col min="4105" max="4105" width="77.7109375" style="24" customWidth="1"/>
    <col min="4106" max="4107" width="9" style="24" customWidth="1"/>
    <col min="4108" max="4108" width="19.85546875" style="24" customWidth="1"/>
    <col min="4109" max="4109" width="21.140625" style="24" customWidth="1"/>
    <col min="4110" max="4110" width="22.140625" style="24" customWidth="1"/>
    <col min="4111" max="4112" width="9" style="24" customWidth="1"/>
    <col min="4113" max="4113" width="19.85546875" style="24" customWidth="1"/>
    <col min="4114" max="4114" width="21.140625" style="24" customWidth="1"/>
    <col min="4115" max="4115" width="22.140625" style="24" customWidth="1"/>
    <col min="4116" max="4117" width="9" style="24" customWidth="1"/>
    <col min="4118" max="4118" width="19.85546875" style="24" customWidth="1"/>
    <col min="4119" max="4119" width="19.28515625" style="24" customWidth="1"/>
    <col min="4120" max="4120" width="20.5703125" style="24" customWidth="1"/>
    <col min="4121" max="4121" width="14.85546875" style="24" bestFit="1" customWidth="1"/>
    <col min="4122" max="4353" width="9.140625" style="24"/>
    <col min="4354" max="4355" width="10" style="24" customWidth="1"/>
    <col min="4356" max="4356" width="12" style="24" customWidth="1"/>
    <col min="4357" max="4357" width="15" style="24" customWidth="1"/>
    <col min="4358" max="4358" width="0.85546875" style="24" customWidth="1"/>
    <col min="4359" max="4359" width="8.140625" style="24" customWidth="1"/>
    <col min="4360" max="4360" width="10.42578125" style="24" customWidth="1"/>
    <col min="4361" max="4361" width="77.7109375" style="24" customWidth="1"/>
    <col min="4362" max="4363" width="9" style="24" customWidth="1"/>
    <col min="4364" max="4364" width="19.85546875" style="24" customWidth="1"/>
    <col min="4365" max="4365" width="21.140625" style="24" customWidth="1"/>
    <col min="4366" max="4366" width="22.140625" style="24" customWidth="1"/>
    <col min="4367" max="4368" width="9" style="24" customWidth="1"/>
    <col min="4369" max="4369" width="19.85546875" style="24" customWidth="1"/>
    <col min="4370" max="4370" width="21.140625" style="24" customWidth="1"/>
    <col min="4371" max="4371" width="22.140625" style="24" customWidth="1"/>
    <col min="4372" max="4373" width="9" style="24" customWidth="1"/>
    <col min="4374" max="4374" width="19.85546875" style="24" customWidth="1"/>
    <col min="4375" max="4375" width="19.28515625" style="24" customWidth="1"/>
    <col min="4376" max="4376" width="20.5703125" style="24" customWidth="1"/>
    <col min="4377" max="4377" width="14.85546875" style="24" bestFit="1" customWidth="1"/>
    <col min="4378" max="4609" width="9.140625" style="24"/>
    <col min="4610" max="4611" width="10" style="24" customWidth="1"/>
    <col min="4612" max="4612" width="12" style="24" customWidth="1"/>
    <col min="4613" max="4613" width="15" style="24" customWidth="1"/>
    <col min="4614" max="4614" width="0.85546875" style="24" customWidth="1"/>
    <col min="4615" max="4615" width="8.140625" style="24" customWidth="1"/>
    <col min="4616" max="4616" width="10.42578125" style="24" customWidth="1"/>
    <col min="4617" max="4617" width="77.7109375" style="24" customWidth="1"/>
    <col min="4618" max="4619" width="9" style="24" customWidth="1"/>
    <col min="4620" max="4620" width="19.85546875" style="24" customWidth="1"/>
    <col min="4621" max="4621" width="21.140625" style="24" customWidth="1"/>
    <col min="4622" max="4622" width="22.140625" style="24" customWidth="1"/>
    <col min="4623" max="4624" width="9" style="24" customWidth="1"/>
    <col min="4625" max="4625" width="19.85546875" style="24" customWidth="1"/>
    <col min="4626" max="4626" width="21.140625" style="24" customWidth="1"/>
    <col min="4627" max="4627" width="22.140625" style="24" customWidth="1"/>
    <col min="4628" max="4629" width="9" style="24" customWidth="1"/>
    <col min="4630" max="4630" width="19.85546875" style="24" customWidth="1"/>
    <col min="4631" max="4631" width="19.28515625" style="24" customWidth="1"/>
    <col min="4632" max="4632" width="20.5703125" style="24" customWidth="1"/>
    <col min="4633" max="4633" width="14.85546875" style="24" bestFit="1" customWidth="1"/>
    <col min="4634" max="4865" width="9.140625" style="24"/>
    <col min="4866" max="4867" width="10" style="24" customWidth="1"/>
    <col min="4868" max="4868" width="12" style="24" customWidth="1"/>
    <col min="4869" max="4869" width="15" style="24" customWidth="1"/>
    <col min="4870" max="4870" width="0.85546875" style="24" customWidth="1"/>
    <col min="4871" max="4871" width="8.140625" style="24" customWidth="1"/>
    <col min="4872" max="4872" width="10.42578125" style="24" customWidth="1"/>
    <col min="4873" max="4873" width="77.7109375" style="24" customWidth="1"/>
    <col min="4874" max="4875" width="9" style="24" customWidth="1"/>
    <col min="4876" max="4876" width="19.85546875" style="24" customWidth="1"/>
    <col min="4877" max="4877" width="21.140625" style="24" customWidth="1"/>
    <col min="4878" max="4878" width="22.140625" style="24" customWidth="1"/>
    <col min="4879" max="4880" width="9" style="24" customWidth="1"/>
    <col min="4881" max="4881" width="19.85546875" style="24" customWidth="1"/>
    <col min="4882" max="4882" width="21.140625" style="24" customWidth="1"/>
    <col min="4883" max="4883" width="22.140625" style="24" customWidth="1"/>
    <col min="4884" max="4885" width="9" style="24" customWidth="1"/>
    <col min="4886" max="4886" width="19.85546875" style="24" customWidth="1"/>
    <col min="4887" max="4887" width="19.28515625" style="24" customWidth="1"/>
    <col min="4888" max="4888" width="20.5703125" style="24" customWidth="1"/>
    <col min="4889" max="4889" width="14.85546875" style="24" bestFit="1" customWidth="1"/>
    <col min="4890" max="5121" width="9.140625" style="24"/>
    <col min="5122" max="5123" width="10" style="24" customWidth="1"/>
    <col min="5124" max="5124" width="12" style="24" customWidth="1"/>
    <col min="5125" max="5125" width="15" style="24" customWidth="1"/>
    <col min="5126" max="5126" width="0.85546875" style="24" customWidth="1"/>
    <col min="5127" max="5127" width="8.140625" style="24" customWidth="1"/>
    <col min="5128" max="5128" width="10.42578125" style="24" customWidth="1"/>
    <col min="5129" max="5129" width="77.7109375" style="24" customWidth="1"/>
    <col min="5130" max="5131" width="9" style="24" customWidth="1"/>
    <col min="5132" max="5132" width="19.85546875" style="24" customWidth="1"/>
    <col min="5133" max="5133" width="21.140625" style="24" customWidth="1"/>
    <col min="5134" max="5134" width="22.140625" style="24" customWidth="1"/>
    <col min="5135" max="5136" width="9" style="24" customWidth="1"/>
    <col min="5137" max="5137" width="19.85546875" style="24" customWidth="1"/>
    <col min="5138" max="5138" width="21.140625" style="24" customWidth="1"/>
    <col min="5139" max="5139" width="22.140625" style="24" customWidth="1"/>
    <col min="5140" max="5141" width="9" style="24" customWidth="1"/>
    <col min="5142" max="5142" width="19.85546875" style="24" customWidth="1"/>
    <col min="5143" max="5143" width="19.28515625" style="24" customWidth="1"/>
    <col min="5144" max="5144" width="20.5703125" style="24" customWidth="1"/>
    <col min="5145" max="5145" width="14.85546875" style="24" bestFit="1" customWidth="1"/>
    <col min="5146" max="5377" width="9.140625" style="24"/>
    <col min="5378" max="5379" width="10" style="24" customWidth="1"/>
    <col min="5380" max="5380" width="12" style="24" customWidth="1"/>
    <col min="5381" max="5381" width="15" style="24" customWidth="1"/>
    <col min="5382" max="5382" width="0.85546875" style="24" customWidth="1"/>
    <col min="5383" max="5383" width="8.140625" style="24" customWidth="1"/>
    <col min="5384" max="5384" width="10.42578125" style="24" customWidth="1"/>
    <col min="5385" max="5385" width="77.7109375" style="24" customWidth="1"/>
    <col min="5386" max="5387" width="9" style="24" customWidth="1"/>
    <col min="5388" max="5388" width="19.85546875" style="24" customWidth="1"/>
    <col min="5389" max="5389" width="21.140625" style="24" customWidth="1"/>
    <col min="5390" max="5390" width="22.140625" style="24" customWidth="1"/>
    <col min="5391" max="5392" width="9" style="24" customWidth="1"/>
    <col min="5393" max="5393" width="19.85546875" style="24" customWidth="1"/>
    <col min="5394" max="5394" width="21.140625" style="24" customWidth="1"/>
    <col min="5395" max="5395" width="22.140625" style="24" customWidth="1"/>
    <col min="5396" max="5397" width="9" style="24" customWidth="1"/>
    <col min="5398" max="5398" width="19.85546875" style="24" customWidth="1"/>
    <col min="5399" max="5399" width="19.28515625" style="24" customWidth="1"/>
    <col min="5400" max="5400" width="20.5703125" style="24" customWidth="1"/>
    <col min="5401" max="5401" width="14.85546875" style="24" bestFit="1" customWidth="1"/>
    <col min="5402" max="5633" width="9.140625" style="24"/>
    <col min="5634" max="5635" width="10" style="24" customWidth="1"/>
    <col min="5636" max="5636" width="12" style="24" customWidth="1"/>
    <col min="5637" max="5637" width="15" style="24" customWidth="1"/>
    <col min="5638" max="5638" width="0.85546875" style="24" customWidth="1"/>
    <col min="5639" max="5639" width="8.140625" style="24" customWidth="1"/>
    <col min="5640" max="5640" width="10.42578125" style="24" customWidth="1"/>
    <col min="5641" max="5641" width="77.7109375" style="24" customWidth="1"/>
    <col min="5642" max="5643" width="9" style="24" customWidth="1"/>
    <col min="5644" max="5644" width="19.85546875" style="24" customWidth="1"/>
    <col min="5645" max="5645" width="21.140625" style="24" customWidth="1"/>
    <col min="5646" max="5646" width="22.140625" style="24" customWidth="1"/>
    <col min="5647" max="5648" width="9" style="24" customWidth="1"/>
    <col min="5649" max="5649" width="19.85546875" style="24" customWidth="1"/>
    <col min="5650" max="5650" width="21.140625" style="24" customWidth="1"/>
    <col min="5651" max="5651" width="22.140625" style="24" customWidth="1"/>
    <col min="5652" max="5653" width="9" style="24" customWidth="1"/>
    <col min="5654" max="5654" width="19.85546875" style="24" customWidth="1"/>
    <col min="5655" max="5655" width="19.28515625" style="24" customWidth="1"/>
    <col min="5656" max="5656" width="20.5703125" style="24" customWidth="1"/>
    <col min="5657" max="5657" width="14.85546875" style="24" bestFit="1" customWidth="1"/>
    <col min="5658" max="5889" width="9.140625" style="24"/>
    <col min="5890" max="5891" width="10" style="24" customWidth="1"/>
    <col min="5892" max="5892" width="12" style="24" customWidth="1"/>
    <col min="5893" max="5893" width="15" style="24" customWidth="1"/>
    <col min="5894" max="5894" width="0.85546875" style="24" customWidth="1"/>
    <col min="5895" max="5895" width="8.140625" style="24" customWidth="1"/>
    <col min="5896" max="5896" width="10.42578125" style="24" customWidth="1"/>
    <col min="5897" max="5897" width="77.7109375" style="24" customWidth="1"/>
    <col min="5898" max="5899" width="9" style="24" customWidth="1"/>
    <col min="5900" max="5900" width="19.85546875" style="24" customWidth="1"/>
    <col min="5901" max="5901" width="21.140625" style="24" customWidth="1"/>
    <col min="5902" max="5902" width="22.140625" style="24" customWidth="1"/>
    <col min="5903" max="5904" width="9" style="24" customWidth="1"/>
    <col min="5905" max="5905" width="19.85546875" style="24" customWidth="1"/>
    <col min="5906" max="5906" width="21.140625" style="24" customWidth="1"/>
    <col min="5907" max="5907" width="22.140625" style="24" customWidth="1"/>
    <col min="5908" max="5909" width="9" style="24" customWidth="1"/>
    <col min="5910" max="5910" width="19.85546875" style="24" customWidth="1"/>
    <col min="5911" max="5911" width="19.28515625" style="24" customWidth="1"/>
    <col min="5912" max="5912" width="20.5703125" style="24" customWidth="1"/>
    <col min="5913" max="5913" width="14.85546875" style="24" bestFit="1" customWidth="1"/>
    <col min="5914" max="6145" width="9.140625" style="24"/>
    <col min="6146" max="6147" width="10" style="24" customWidth="1"/>
    <col min="6148" max="6148" width="12" style="24" customWidth="1"/>
    <col min="6149" max="6149" width="15" style="24" customWidth="1"/>
    <col min="6150" max="6150" width="0.85546875" style="24" customWidth="1"/>
    <col min="6151" max="6151" width="8.140625" style="24" customWidth="1"/>
    <col min="6152" max="6152" width="10.42578125" style="24" customWidth="1"/>
    <col min="6153" max="6153" width="77.7109375" style="24" customWidth="1"/>
    <col min="6154" max="6155" width="9" style="24" customWidth="1"/>
    <col min="6156" max="6156" width="19.85546875" style="24" customWidth="1"/>
    <col min="6157" max="6157" width="21.140625" style="24" customWidth="1"/>
    <col min="6158" max="6158" width="22.140625" style="24" customWidth="1"/>
    <col min="6159" max="6160" width="9" style="24" customWidth="1"/>
    <col min="6161" max="6161" width="19.85546875" style="24" customWidth="1"/>
    <col min="6162" max="6162" width="21.140625" style="24" customWidth="1"/>
    <col min="6163" max="6163" width="22.140625" style="24" customWidth="1"/>
    <col min="6164" max="6165" width="9" style="24" customWidth="1"/>
    <col min="6166" max="6166" width="19.85546875" style="24" customWidth="1"/>
    <col min="6167" max="6167" width="19.28515625" style="24" customWidth="1"/>
    <col min="6168" max="6168" width="20.5703125" style="24" customWidth="1"/>
    <col min="6169" max="6169" width="14.85546875" style="24" bestFit="1" customWidth="1"/>
    <col min="6170" max="6401" width="9.140625" style="24"/>
    <col min="6402" max="6403" width="10" style="24" customWidth="1"/>
    <col min="6404" max="6404" width="12" style="24" customWidth="1"/>
    <col min="6405" max="6405" width="15" style="24" customWidth="1"/>
    <col min="6406" max="6406" width="0.85546875" style="24" customWidth="1"/>
    <col min="6407" max="6407" width="8.140625" style="24" customWidth="1"/>
    <col min="6408" max="6408" width="10.42578125" style="24" customWidth="1"/>
    <col min="6409" max="6409" width="77.7109375" style="24" customWidth="1"/>
    <col min="6410" max="6411" width="9" style="24" customWidth="1"/>
    <col min="6412" max="6412" width="19.85546875" style="24" customWidth="1"/>
    <col min="6413" max="6413" width="21.140625" style="24" customWidth="1"/>
    <col min="6414" max="6414" width="22.140625" style="24" customWidth="1"/>
    <col min="6415" max="6416" width="9" style="24" customWidth="1"/>
    <col min="6417" max="6417" width="19.85546875" style="24" customWidth="1"/>
    <col min="6418" max="6418" width="21.140625" style="24" customWidth="1"/>
    <col min="6419" max="6419" width="22.140625" style="24" customWidth="1"/>
    <col min="6420" max="6421" width="9" style="24" customWidth="1"/>
    <col min="6422" max="6422" width="19.85546875" style="24" customWidth="1"/>
    <col min="6423" max="6423" width="19.28515625" style="24" customWidth="1"/>
    <col min="6424" max="6424" width="20.5703125" style="24" customWidth="1"/>
    <col min="6425" max="6425" width="14.85546875" style="24" bestFit="1" customWidth="1"/>
    <col min="6426" max="6657" width="9.140625" style="24"/>
    <col min="6658" max="6659" width="10" style="24" customWidth="1"/>
    <col min="6660" max="6660" width="12" style="24" customWidth="1"/>
    <col min="6661" max="6661" width="15" style="24" customWidth="1"/>
    <col min="6662" max="6662" width="0.85546875" style="24" customWidth="1"/>
    <col min="6663" max="6663" width="8.140625" style="24" customWidth="1"/>
    <col min="6664" max="6664" width="10.42578125" style="24" customWidth="1"/>
    <col min="6665" max="6665" width="77.7109375" style="24" customWidth="1"/>
    <col min="6666" max="6667" width="9" style="24" customWidth="1"/>
    <col min="6668" max="6668" width="19.85546875" style="24" customWidth="1"/>
    <col min="6669" max="6669" width="21.140625" style="24" customWidth="1"/>
    <col min="6670" max="6670" width="22.140625" style="24" customWidth="1"/>
    <col min="6671" max="6672" width="9" style="24" customWidth="1"/>
    <col min="6673" max="6673" width="19.85546875" style="24" customWidth="1"/>
    <col min="6674" max="6674" width="21.140625" style="24" customWidth="1"/>
    <col min="6675" max="6675" width="22.140625" style="24" customWidth="1"/>
    <col min="6676" max="6677" width="9" style="24" customWidth="1"/>
    <col min="6678" max="6678" width="19.85546875" style="24" customWidth="1"/>
    <col min="6679" max="6679" width="19.28515625" style="24" customWidth="1"/>
    <col min="6680" max="6680" width="20.5703125" style="24" customWidth="1"/>
    <col min="6681" max="6681" width="14.85546875" style="24" bestFit="1" customWidth="1"/>
    <col min="6682" max="6913" width="9.140625" style="24"/>
    <col min="6914" max="6915" width="10" style="24" customWidth="1"/>
    <col min="6916" max="6916" width="12" style="24" customWidth="1"/>
    <col min="6917" max="6917" width="15" style="24" customWidth="1"/>
    <col min="6918" max="6918" width="0.85546875" style="24" customWidth="1"/>
    <col min="6919" max="6919" width="8.140625" style="24" customWidth="1"/>
    <col min="6920" max="6920" width="10.42578125" style="24" customWidth="1"/>
    <col min="6921" max="6921" width="77.7109375" style="24" customWidth="1"/>
    <col min="6922" max="6923" width="9" style="24" customWidth="1"/>
    <col min="6924" max="6924" width="19.85546875" style="24" customWidth="1"/>
    <col min="6925" max="6925" width="21.140625" style="24" customWidth="1"/>
    <col min="6926" max="6926" width="22.140625" style="24" customWidth="1"/>
    <col min="6927" max="6928" width="9" style="24" customWidth="1"/>
    <col min="6929" max="6929" width="19.85546875" style="24" customWidth="1"/>
    <col min="6930" max="6930" width="21.140625" style="24" customWidth="1"/>
    <col min="6931" max="6931" width="22.140625" style="24" customWidth="1"/>
    <col min="6932" max="6933" width="9" style="24" customWidth="1"/>
    <col min="6934" max="6934" width="19.85546875" style="24" customWidth="1"/>
    <col min="6935" max="6935" width="19.28515625" style="24" customWidth="1"/>
    <col min="6936" max="6936" width="20.5703125" style="24" customWidth="1"/>
    <col min="6937" max="6937" width="14.85546875" style="24" bestFit="1" customWidth="1"/>
    <col min="6938" max="7169" width="9.140625" style="24"/>
    <col min="7170" max="7171" width="10" style="24" customWidth="1"/>
    <col min="7172" max="7172" width="12" style="24" customWidth="1"/>
    <col min="7173" max="7173" width="15" style="24" customWidth="1"/>
    <col min="7174" max="7174" width="0.85546875" style="24" customWidth="1"/>
    <col min="7175" max="7175" width="8.140625" style="24" customWidth="1"/>
    <col min="7176" max="7176" width="10.42578125" style="24" customWidth="1"/>
    <col min="7177" max="7177" width="77.7109375" style="24" customWidth="1"/>
    <col min="7178" max="7179" width="9" style="24" customWidth="1"/>
    <col min="7180" max="7180" width="19.85546875" style="24" customWidth="1"/>
    <col min="7181" max="7181" width="21.140625" style="24" customWidth="1"/>
    <col min="7182" max="7182" width="22.140625" style="24" customWidth="1"/>
    <col min="7183" max="7184" width="9" style="24" customWidth="1"/>
    <col min="7185" max="7185" width="19.85546875" style="24" customWidth="1"/>
    <col min="7186" max="7186" width="21.140625" style="24" customWidth="1"/>
    <col min="7187" max="7187" width="22.140625" style="24" customWidth="1"/>
    <col min="7188" max="7189" width="9" style="24" customWidth="1"/>
    <col min="7190" max="7190" width="19.85546875" style="24" customWidth="1"/>
    <col min="7191" max="7191" width="19.28515625" style="24" customWidth="1"/>
    <col min="7192" max="7192" width="20.5703125" style="24" customWidth="1"/>
    <col min="7193" max="7193" width="14.85546875" style="24" bestFit="1" customWidth="1"/>
    <col min="7194" max="7425" width="9.140625" style="24"/>
    <col min="7426" max="7427" width="10" style="24" customWidth="1"/>
    <col min="7428" max="7428" width="12" style="24" customWidth="1"/>
    <col min="7429" max="7429" width="15" style="24" customWidth="1"/>
    <col min="7430" max="7430" width="0.85546875" style="24" customWidth="1"/>
    <col min="7431" max="7431" width="8.140625" style="24" customWidth="1"/>
    <col min="7432" max="7432" width="10.42578125" style="24" customWidth="1"/>
    <col min="7433" max="7433" width="77.7109375" style="24" customWidth="1"/>
    <col min="7434" max="7435" width="9" style="24" customWidth="1"/>
    <col min="7436" max="7436" width="19.85546875" style="24" customWidth="1"/>
    <col min="7437" max="7437" width="21.140625" style="24" customWidth="1"/>
    <col min="7438" max="7438" width="22.140625" style="24" customWidth="1"/>
    <col min="7439" max="7440" width="9" style="24" customWidth="1"/>
    <col min="7441" max="7441" width="19.85546875" style="24" customWidth="1"/>
    <col min="7442" max="7442" width="21.140625" style="24" customWidth="1"/>
    <col min="7443" max="7443" width="22.140625" style="24" customWidth="1"/>
    <col min="7444" max="7445" width="9" style="24" customWidth="1"/>
    <col min="7446" max="7446" width="19.85546875" style="24" customWidth="1"/>
    <col min="7447" max="7447" width="19.28515625" style="24" customWidth="1"/>
    <col min="7448" max="7448" width="20.5703125" style="24" customWidth="1"/>
    <col min="7449" max="7449" width="14.85546875" style="24" bestFit="1" customWidth="1"/>
    <col min="7450" max="7681" width="9.140625" style="24"/>
    <col min="7682" max="7683" width="10" style="24" customWidth="1"/>
    <col min="7684" max="7684" width="12" style="24" customWidth="1"/>
    <col min="7685" max="7685" width="15" style="24" customWidth="1"/>
    <col min="7686" max="7686" width="0.85546875" style="24" customWidth="1"/>
    <col min="7687" max="7687" width="8.140625" style="24" customWidth="1"/>
    <col min="7688" max="7688" width="10.42578125" style="24" customWidth="1"/>
    <col min="7689" max="7689" width="77.7109375" style="24" customWidth="1"/>
    <col min="7690" max="7691" width="9" style="24" customWidth="1"/>
    <col min="7692" max="7692" width="19.85546875" style="24" customWidth="1"/>
    <col min="7693" max="7693" width="21.140625" style="24" customWidth="1"/>
    <col min="7694" max="7694" width="22.140625" style="24" customWidth="1"/>
    <col min="7695" max="7696" width="9" style="24" customWidth="1"/>
    <col min="7697" max="7697" width="19.85546875" style="24" customWidth="1"/>
    <col min="7698" max="7698" width="21.140625" style="24" customWidth="1"/>
    <col min="7699" max="7699" width="22.140625" style="24" customWidth="1"/>
    <col min="7700" max="7701" width="9" style="24" customWidth="1"/>
    <col min="7702" max="7702" width="19.85546875" style="24" customWidth="1"/>
    <col min="7703" max="7703" width="19.28515625" style="24" customWidth="1"/>
    <col min="7704" max="7704" width="20.5703125" style="24" customWidth="1"/>
    <col min="7705" max="7705" width="14.85546875" style="24" bestFit="1" customWidth="1"/>
    <col min="7706" max="7937" width="9.140625" style="24"/>
    <col min="7938" max="7939" width="10" style="24" customWidth="1"/>
    <col min="7940" max="7940" width="12" style="24" customWidth="1"/>
    <col min="7941" max="7941" width="15" style="24" customWidth="1"/>
    <col min="7942" max="7942" width="0.85546875" style="24" customWidth="1"/>
    <col min="7943" max="7943" width="8.140625" style="24" customWidth="1"/>
    <col min="7944" max="7944" width="10.42578125" style="24" customWidth="1"/>
    <col min="7945" max="7945" width="77.7109375" style="24" customWidth="1"/>
    <col min="7946" max="7947" width="9" style="24" customWidth="1"/>
    <col min="7948" max="7948" width="19.85546875" style="24" customWidth="1"/>
    <col min="7949" max="7949" width="21.140625" style="24" customWidth="1"/>
    <col min="7950" max="7950" width="22.140625" style="24" customWidth="1"/>
    <col min="7951" max="7952" width="9" style="24" customWidth="1"/>
    <col min="7953" max="7953" width="19.85546875" style="24" customWidth="1"/>
    <col min="7954" max="7954" width="21.140625" style="24" customWidth="1"/>
    <col min="7955" max="7955" width="22.140625" style="24" customWidth="1"/>
    <col min="7956" max="7957" width="9" style="24" customWidth="1"/>
    <col min="7958" max="7958" width="19.85546875" style="24" customWidth="1"/>
    <col min="7959" max="7959" width="19.28515625" style="24" customWidth="1"/>
    <col min="7960" max="7960" width="20.5703125" style="24" customWidth="1"/>
    <col min="7961" max="7961" width="14.85546875" style="24" bestFit="1" customWidth="1"/>
    <col min="7962" max="8193" width="9.140625" style="24"/>
    <col min="8194" max="8195" width="10" style="24" customWidth="1"/>
    <col min="8196" max="8196" width="12" style="24" customWidth="1"/>
    <col min="8197" max="8197" width="15" style="24" customWidth="1"/>
    <col min="8198" max="8198" width="0.85546875" style="24" customWidth="1"/>
    <col min="8199" max="8199" width="8.140625" style="24" customWidth="1"/>
    <col min="8200" max="8200" width="10.42578125" style="24" customWidth="1"/>
    <col min="8201" max="8201" width="77.7109375" style="24" customWidth="1"/>
    <col min="8202" max="8203" width="9" style="24" customWidth="1"/>
    <col min="8204" max="8204" width="19.85546875" style="24" customWidth="1"/>
    <col min="8205" max="8205" width="21.140625" style="24" customWidth="1"/>
    <col min="8206" max="8206" width="22.140625" style="24" customWidth="1"/>
    <col min="8207" max="8208" width="9" style="24" customWidth="1"/>
    <col min="8209" max="8209" width="19.85546875" style="24" customWidth="1"/>
    <col min="8210" max="8210" width="21.140625" style="24" customWidth="1"/>
    <col min="8211" max="8211" width="22.140625" style="24" customWidth="1"/>
    <col min="8212" max="8213" width="9" style="24" customWidth="1"/>
    <col min="8214" max="8214" width="19.85546875" style="24" customWidth="1"/>
    <col min="8215" max="8215" width="19.28515625" style="24" customWidth="1"/>
    <col min="8216" max="8216" width="20.5703125" style="24" customWidth="1"/>
    <col min="8217" max="8217" width="14.85546875" style="24" bestFit="1" customWidth="1"/>
    <col min="8218" max="8449" width="9.140625" style="24"/>
    <col min="8450" max="8451" width="10" style="24" customWidth="1"/>
    <col min="8452" max="8452" width="12" style="24" customWidth="1"/>
    <col min="8453" max="8453" width="15" style="24" customWidth="1"/>
    <col min="8454" max="8454" width="0.85546875" style="24" customWidth="1"/>
    <col min="8455" max="8455" width="8.140625" style="24" customWidth="1"/>
    <col min="8456" max="8456" width="10.42578125" style="24" customWidth="1"/>
    <col min="8457" max="8457" width="77.7109375" style="24" customWidth="1"/>
    <col min="8458" max="8459" width="9" style="24" customWidth="1"/>
    <col min="8460" max="8460" width="19.85546875" style="24" customWidth="1"/>
    <col min="8461" max="8461" width="21.140625" style="24" customWidth="1"/>
    <col min="8462" max="8462" width="22.140625" style="24" customWidth="1"/>
    <col min="8463" max="8464" width="9" style="24" customWidth="1"/>
    <col min="8465" max="8465" width="19.85546875" style="24" customWidth="1"/>
    <col min="8466" max="8466" width="21.140625" style="24" customWidth="1"/>
    <col min="8467" max="8467" width="22.140625" style="24" customWidth="1"/>
    <col min="8468" max="8469" width="9" style="24" customWidth="1"/>
    <col min="8470" max="8470" width="19.85546875" style="24" customWidth="1"/>
    <col min="8471" max="8471" width="19.28515625" style="24" customWidth="1"/>
    <col min="8472" max="8472" width="20.5703125" style="24" customWidth="1"/>
    <col min="8473" max="8473" width="14.85546875" style="24" bestFit="1" customWidth="1"/>
    <col min="8474" max="8705" width="9.140625" style="24"/>
    <col min="8706" max="8707" width="10" style="24" customWidth="1"/>
    <col min="8708" max="8708" width="12" style="24" customWidth="1"/>
    <col min="8709" max="8709" width="15" style="24" customWidth="1"/>
    <col min="8710" max="8710" width="0.85546875" style="24" customWidth="1"/>
    <col min="8711" max="8711" width="8.140625" style="24" customWidth="1"/>
    <col min="8712" max="8712" width="10.42578125" style="24" customWidth="1"/>
    <col min="8713" max="8713" width="77.7109375" style="24" customWidth="1"/>
    <col min="8714" max="8715" width="9" style="24" customWidth="1"/>
    <col min="8716" max="8716" width="19.85546875" style="24" customWidth="1"/>
    <col min="8717" max="8717" width="21.140625" style="24" customWidth="1"/>
    <col min="8718" max="8718" width="22.140625" style="24" customWidth="1"/>
    <col min="8719" max="8720" width="9" style="24" customWidth="1"/>
    <col min="8721" max="8721" width="19.85546875" style="24" customWidth="1"/>
    <col min="8722" max="8722" width="21.140625" style="24" customWidth="1"/>
    <col min="8723" max="8723" width="22.140625" style="24" customWidth="1"/>
    <col min="8724" max="8725" width="9" style="24" customWidth="1"/>
    <col min="8726" max="8726" width="19.85546875" style="24" customWidth="1"/>
    <col min="8727" max="8727" width="19.28515625" style="24" customWidth="1"/>
    <col min="8728" max="8728" width="20.5703125" style="24" customWidth="1"/>
    <col min="8729" max="8729" width="14.85546875" style="24" bestFit="1" customWidth="1"/>
    <col min="8730" max="8961" width="9.140625" style="24"/>
    <col min="8962" max="8963" width="10" style="24" customWidth="1"/>
    <col min="8964" max="8964" width="12" style="24" customWidth="1"/>
    <col min="8965" max="8965" width="15" style="24" customWidth="1"/>
    <col min="8966" max="8966" width="0.85546875" style="24" customWidth="1"/>
    <col min="8967" max="8967" width="8.140625" style="24" customWidth="1"/>
    <col min="8968" max="8968" width="10.42578125" style="24" customWidth="1"/>
    <col min="8969" max="8969" width="77.7109375" style="24" customWidth="1"/>
    <col min="8970" max="8971" width="9" style="24" customWidth="1"/>
    <col min="8972" max="8972" width="19.85546875" style="24" customWidth="1"/>
    <col min="8973" max="8973" width="21.140625" style="24" customWidth="1"/>
    <col min="8974" max="8974" width="22.140625" style="24" customWidth="1"/>
    <col min="8975" max="8976" width="9" style="24" customWidth="1"/>
    <col min="8977" max="8977" width="19.85546875" style="24" customWidth="1"/>
    <col min="8978" max="8978" width="21.140625" style="24" customWidth="1"/>
    <col min="8979" max="8979" width="22.140625" style="24" customWidth="1"/>
    <col min="8980" max="8981" width="9" style="24" customWidth="1"/>
    <col min="8982" max="8982" width="19.85546875" style="24" customWidth="1"/>
    <col min="8983" max="8983" width="19.28515625" style="24" customWidth="1"/>
    <col min="8984" max="8984" width="20.5703125" style="24" customWidth="1"/>
    <col min="8985" max="8985" width="14.85546875" style="24" bestFit="1" customWidth="1"/>
    <col min="8986" max="9217" width="9.140625" style="24"/>
    <col min="9218" max="9219" width="10" style="24" customWidth="1"/>
    <col min="9220" max="9220" width="12" style="24" customWidth="1"/>
    <col min="9221" max="9221" width="15" style="24" customWidth="1"/>
    <col min="9222" max="9222" width="0.85546875" style="24" customWidth="1"/>
    <col min="9223" max="9223" width="8.140625" style="24" customWidth="1"/>
    <col min="9224" max="9224" width="10.42578125" style="24" customWidth="1"/>
    <col min="9225" max="9225" width="77.7109375" style="24" customWidth="1"/>
    <col min="9226" max="9227" width="9" style="24" customWidth="1"/>
    <col min="9228" max="9228" width="19.85546875" style="24" customWidth="1"/>
    <col min="9229" max="9229" width="21.140625" style="24" customWidth="1"/>
    <col min="9230" max="9230" width="22.140625" style="24" customWidth="1"/>
    <col min="9231" max="9232" width="9" style="24" customWidth="1"/>
    <col min="9233" max="9233" width="19.85546875" style="24" customWidth="1"/>
    <col min="9234" max="9234" width="21.140625" style="24" customWidth="1"/>
    <col min="9235" max="9235" width="22.140625" style="24" customWidth="1"/>
    <col min="9236" max="9237" width="9" style="24" customWidth="1"/>
    <col min="9238" max="9238" width="19.85546875" style="24" customWidth="1"/>
    <col min="9239" max="9239" width="19.28515625" style="24" customWidth="1"/>
    <col min="9240" max="9240" width="20.5703125" style="24" customWidth="1"/>
    <col min="9241" max="9241" width="14.85546875" style="24" bestFit="1" customWidth="1"/>
    <col min="9242" max="9473" width="9.140625" style="24"/>
    <col min="9474" max="9475" width="10" style="24" customWidth="1"/>
    <col min="9476" max="9476" width="12" style="24" customWidth="1"/>
    <col min="9477" max="9477" width="15" style="24" customWidth="1"/>
    <col min="9478" max="9478" width="0.85546875" style="24" customWidth="1"/>
    <col min="9479" max="9479" width="8.140625" style="24" customWidth="1"/>
    <col min="9480" max="9480" width="10.42578125" style="24" customWidth="1"/>
    <col min="9481" max="9481" width="77.7109375" style="24" customWidth="1"/>
    <col min="9482" max="9483" width="9" style="24" customWidth="1"/>
    <col min="9484" max="9484" width="19.85546875" style="24" customWidth="1"/>
    <col min="9485" max="9485" width="21.140625" style="24" customWidth="1"/>
    <col min="9486" max="9486" width="22.140625" style="24" customWidth="1"/>
    <col min="9487" max="9488" width="9" style="24" customWidth="1"/>
    <col min="9489" max="9489" width="19.85546875" style="24" customWidth="1"/>
    <col min="9490" max="9490" width="21.140625" style="24" customWidth="1"/>
    <col min="9491" max="9491" width="22.140625" style="24" customWidth="1"/>
    <col min="9492" max="9493" width="9" style="24" customWidth="1"/>
    <col min="9494" max="9494" width="19.85546875" style="24" customWidth="1"/>
    <col min="9495" max="9495" width="19.28515625" style="24" customWidth="1"/>
    <col min="9496" max="9496" width="20.5703125" style="24" customWidth="1"/>
    <col min="9497" max="9497" width="14.85546875" style="24" bestFit="1" customWidth="1"/>
    <col min="9498" max="9729" width="9.140625" style="24"/>
    <col min="9730" max="9731" width="10" style="24" customWidth="1"/>
    <col min="9732" max="9732" width="12" style="24" customWidth="1"/>
    <col min="9733" max="9733" width="15" style="24" customWidth="1"/>
    <col min="9734" max="9734" width="0.85546875" style="24" customWidth="1"/>
    <col min="9735" max="9735" width="8.140625" style="24" customWidth="1"/>
    <col min="9736" max="9736" width="10.42578125" style="24" customWidth="1"/>
    <col min="9737" max="9737" width="77.7109375" style="24" customWidth="1"/>
    <col min="9738" max="9739" width="9" style="24" customWidth="1"/>
    <col min="9740" max="9740" width="19.85546875" style="24" customWidth="1"/>
    <col min="9741" max="9741" width="21.140625" style="24" customWidth="1"/>
    <col min="9742" max="9742" width="22.140625" style="24" customWidth="1"/>
    <col min="9743" max="9744" width="9" style="24" customWidth="1"/>
    <col min="9745" max="9745" width="19.85546875" style="24" customWidth="1"/>
    <col min="9746" max="9746" width="21.140625" style="24" customWidth="1"/>
    <col min="9747" max="9747" width="22.140625" style="24" customWidth="1"/>
    <col min="9748" max="9749" width="9" style="24" customWidth="1"/>
    <col min="9750" max="9750" width="19.85546875" style="24" customWidth="1"/>
    <col min="9751" max="9751" width="19.28515625" style="24" customWidth="1"/>
    <col min="9752" max="9752" width="20.5703125" style="24" customWidth="1"/>
    <col min="9753" max="9753" width="14.85546875" style="24" bestFit="1" customWidth="1"/>
    <col min="9754" max="9985" width="9.140625" style="24"/>
    <col min="9986" max="9987" width="10" style="24" customWidth="1"/>
    <col min="9988" max="9988" width="12" style="24" customWidth="1"/>
    <col min="9989" max="9989" width="15" style="24" customWidth="1"/>
    <col min="9990" max="9990" width="0.85546875" style="24" customWidth="1"/>
    <col min="9991" max="9991" width="8.140625" style="24" customWidth="1"/>
    <col min="9992" max="9992" width="10.42578125" style="24" customWidth="1"/>
    <col min="9993" max="9993" width="77.7109375" style="24" customWidth="1"/>
    <col min="9994" max="9995" width="9" style="24" customWidth="1"/>
    <col min="9996" max="9996" width="19.85546875" style="24" customWidth="1"/>
    <col min="9997" max="9997" width="21.140625" style="24" customWidth="1"/>
    <col min="9998" max="9998" width="22.140625" style="24" customWidth="1"/>
    <col min="9999" max="10000" width="9" style="24" customWidth="1"/>
    <col min="10001" max="10001" width="19.85546875" style="24" customWidth="1"/>
    <col min="10002" max="10002" width="21.140625" style="24" customWidth="1"/>
    <col min="10003" max="10003" width="22.140625" style="24" customWidth="1"/>
    <col min="10004" max="10005" width="9" style="24" customWidth="1"/>
    <col min="10006" max="10006" width="19.85546875" style="24" customWidth="1"/>
    <col min="10007" max="10007" width="19.28515625" style="24" customWidth="1"/>
    <col min="10008" max="10008" width="20.5703125" style="24" customWidth="1"/>
    <col min="10009" max="10009" width="14.85546875" style="24" bestFit="1" customWidth="1"/>
    <col min="10010" max="10241" width="9.140625" style="24"/>
    <col min="10242" max="10243" width="10" style="24" customWidth="1"/>
    <col min="10244" max="10244" width="12" style="24" customWidth="1"/>
    <col min="10245" max="10245" width="15" style="24" customWidth="1"/>
    <col min="10246" max="10246" width="0.85546875" style="24" customWidth="1"/>
    <col min="10247" max="10247" width="8.140625" style="24" customWidth="1"/>
    <col min="10248" max="10248" width="10.42578125" style="24" customWidth="1"/>
    <col min="10249" max="10249" width="77.7109375" style="24" customWidth="1"/>
    <col min="10250" max="10251" width="9" style="24" customWidth="1"/>
    <col min="10252" max="10252" width="19.85546875" style="24" customWidth="1"/>
    <col min="10253" max="10253" width="21.140625" style="24" customWidth="1"/>
    <col min="10254" max="10254" width="22.140625" style="24" customWidth="1"/>
    <col min="10255" max="10256" width="9" style="24" customWidth="1"/>
    <col min="10257" max="10257" width="19.85546875" style="24" customWidth="1"/>
    <col min="10258" max="10258" width="21.140625" style="24" customWidth="1"/>
    <col min="10259" max="10259" width="22.140625" style="24" customWidth="1"/>
    <col min="10260" max="10261" width="9" style="24" customWidth="1"/>
    <col min="10262" max="10262" width="19.85546875" style="24" customWidth="1"/>
    <col min="10263" max="10263" width="19.28515625" style="24" customWidth="1"/>
    <col min="10264" max="10264" width="20.5703125" style="24" customWidth="1"/>
    <col min="10265" max="10265" width="14.85546875" style="24" bestFit="1" customWidth="1"/>
    <col min="10266" max="10497" width="9.140625" style="24"/>
    <col min="10498" max="10499" width="10" style="24" customWidth="1"/>
    <col min="10500" max="10500" width="12" style="24" customWidth="1"/>
    <col min="10501" max="10501" width="15" style="24" customWidth="1"/>
    <col min="10502" max="10502" width="0.85546875" style="24" customWidth="1"/>
    <col min="10503" max="10503" width="8.140625" style="24" customWidth="1"/>
    <col min="10504" max="10504" width="10.42578125" style="24" customWidth="1"/>
    <col min="10505" max="10505" width="77.7109375" style="24" customWidth="1"/>
    <col min="10506" max="10507" width="9" style="24" customWidth="1"/>
    <col min="10508" max="10508" width="19.85546875" style="24" customWidth="1"/>
    <col min="10509" max="10509" width="21.140625" style="24" customWidth="1"/>
    <col min="10510" max="10510" width="22.140625" style="24" customWidth="1"/>
    <col min="10511" max="10512" width="9" style="24" customWidth="1"/>
    <col min="10513" max="10513" width="19.85546875" style="24" customWidth="1"/>
    <col min="10514" max="10514" width="21.140625" style="24" customWidth="1"/>
    <col min="10515" max="10515" width="22.140625" style="24" customWidth="1"/>
    <col min="10516" max="10517" width="9" style="24" customWidth="1"/>
    <col min="10518" max="10518" width="19.85546875" style="24" customWidth="1"/>
    <col min="10519" max="10519" width="19.28515625" style="24" customWidth="1"/>
    <col min="10520" max="10520" width="20.5703125" style="24" customWidth="1"/>
    <col min="10521" max="10521" width="14.85546875" style="24" bestFit="1" customWidth="1"/>
    <col min="10522" max="10753" width="9.140625" style="24"/>
    <col min="10754" max="10755" width="10" style="24" customWidth="1"/>
    <col min="10756" max="10756" width="12" style="24" customWidth="1"/>
    <col min="10757" max="10757" width="15" style="24" customWidth="1"/>
    <col min="10758" max="10758" width="0.85546875" style="24" customWidth="1"/>
    <col min="10759" max="10759" width="8.140625" style="24" customWidth="1"/>
    <col min="10760" max="10760" width="10.42578125" style="24" customWidth="1"/>
    <col min="10761" max="10761" width="77.7109375" style="24" customWidth="1"/>
    <col min="10762" max="10763" width="9" style="24" customWidth="1"/>
    <col min="10764" max="10764" width="19.85546875" style="24" customWidth="1"/>
    <col min="10765" max="10765" width="21.140625" style="24" customWidth="1"/>
    <col min="10766" max="10766" width="22.140625" style="24" customWidth="1"/>
    <col min="10767" max="10768" width="9" style="24" customWidth="1"/>
    <col min="10769" max="10769" width="19.85546875" style="24" customWidth="1"/>
    <col min="10770" max="10770" width="21.140625" style="24" customWidth="1"/>
    <col min="10771" max="10771" width="22.140625" style="24" customWidth="1"/>
    <col min="10772" max="10773" width="9" style="24" customWidth="1"/>
    <col min="10774" max="10774" width="19.85546875" style="24" customWidth="1"/>
    <col min="10775" max="10775" width="19.28515625" style="24" customWidth="1"/>
    <col min="10776" max="10776" width="20.5703125" style="24" customWidth="1"/>
    <col min="10777" max="10777" width="14.85546875" style="24" bestFit="1" customWidth="1"/>
    <col min="10778" max="11009" width="9.140625" style="24"/>
    <col min="11010" max="11011" width="10" style="24" customWidth="1"/>
    <col min="11012" max="11012" width="12" style="24" customWidth="1"/>
    <col min="11013" max="11013" width="15" style="24" customWidth="1"/>
    <col min="11014" max="11014" width="0.85546875" style="24" customWidth="1"/>
    <col min="11015" max="11015" width="8.140625" style="24" customWidth="1"/>
    <col min="11016" max="11016" width="10.42578125" style="24" customWidth="1"/>
    <col min="11017" max="11017" width="77.7109375" style="24" customWidth="1"/>
    <col min="11018" max="11019" width="9" style="24" customWidth="1"/>
    <col min="11020" max="11020" width="19.85546875" style="24" customWidth="1"/>
    <col min="11021" max="11021" width="21.140625" style="24" customWidth="1"/>
    <col min="11022" max="11022" width="22.140625" style="24" customWidth="1"/>
    <col min="11023" max="11024" width="9" style="24" customWidth="1"/>
    <col min="11025" max="11025" width="19.85546875" style="24" customWidth="1"/>
    <col min="11026" max="11026" width="21.140625" style="24" customWidth="1"/>
    <col min="11027" max="11027" width="22.140625" style="24" customWidth="1"/>
    <col min="11028" max="11029" width="9" style="24" customWidth="1"/>
    <col min="11030" max="11030" width="19.85546875" style="24" customWidth="1"/>
    <col min="11031" max="11031" width="19.28515625" style="24" customWidth="1"/>
    <col min="11032" max="11032" width="20.5703125" style="24" customWidth="1"/>
    <col min="11033" max="11033" width="14.85546875" style="24" bestFit="1" customWidth="1"/>
    <col min="11034" max="11265" width="9.140625" style="24"/>
    <col min="11266" max="11267" width="10" style="24" customWidth="1"/>
    <col min="11268" max="11268" width="12" style="24" customWidth="1"/>
    <col min="11269" max="11269" width="15" style="24" customWidth="1"/>
    <col min="11270" max="11270" width="0.85546875" style="24" customWidth="1"/>
    <col min="11271" max="11271" width="8.140625" style="24" customWidth="1"/>
    <col min="11272" max="11272" width="10.42578125" style="24" customWidth="1"/>
    <col min="11273" max="11273" width="77.7109375" style="24" customWidth="1"/>
    <col min="11274" max="11275" width="9" style="24" customWidth="1"/>
    <col min="11276" max="11276" width="19.85546875" style="24" customWidth="1"/>
    <col min="11277" max="11277" width="21.140625" style="24" customWidth="1"/>
    <col min="11278" max="11278" width="22.140625" style="24" customWidth="1"/>
    <col min="11279" max="11280" width="9" style="24" customWidth="1"/>
    <col min="11281" max="11281" width="19.85546875" style="24" customWidth="1"/>
    <col min="11282" max="11282" width="21.140625" style="24" customWidth="1"/>
    <col min="11283" max="11283" width="22.140625" style="24" customWidth="1"/>
    <col min="11284" max="11285" width="9" style="24" customWidth="1"/>
    <col min="11286" max="11286" width="19.85546875" style="24" customWidth="1"/>
    <col min="11287" max="11287" width="19.28515625" style="24" customWidth="1"/>
    <col min="11288" max="11288" width="20.5703125" style="24" customWidth="1"/>
    <col min="11289" max="11289" width="14.85546875" style="24" bestFit="1" customWidth="1"/>
    <col min="11290" max="11521" width="9.140625" style="24"/>
    <col min="11522" max="11523" width="10" style="24" customWidth="1"/>
    <col min="11524" max="11524" width="12" style="24" customWidth="1"/>
    <col min="11525" max="11525" width="15" style="24" customWidth="1"/>
    <col min="11526" max="11526" width="0.85546875" style="24" customWidth="1"/>
    <col min="11527" max="11527" width="8.140625" style="24" customWidth="1"/>
    <col min="11528" max="11528" width="10.42578125" style="24" customWidth="1"/>
    <col min="11529" max="11529" width="77.7109375" style="24" customWidth="1"/>
    <col min="11530" max="11531" width="9" style="24" customWidth="1"/>
    <col min="11532" max="11532" width="19.85546875" style="24" customWidth="1"/>
    <col min="11533" max="11533" width="21.140625" style="24" customWidth="1"/>
    <col min="11534" max="11534" width="22.140625" style="24" customWidth="1"/>
    <col min="11535" max="11536" width="9" style="24" customWidth="1"/>
    <col min="11537" max="11537" width="19.85546875" style="24" customWidth="1"/>
    <col min="11538" max="11538" width="21.140625" style="24" customWidth="1"/>
    <col min="11539" max="11539" width="22.140625" style="24" customWidth="1"/>
    <col min="11540" max="11541" width="9" style="24" customWidth="1"/>
    <col min="11542" max="11542" width="19.85546875" style="24" customWidth="1"/>
    <col min="11543" max="11543" width="19.28515625" style="24" customWidth="1"/>
    <col min="11544" max="11544" width="20.5703125" style="24" customWidth="1"/>
    <col min="11545" max="11545" width="14.85546875" style="24" bestFit="1" customWidth="1"/>
    <col min="11546" max="11777" width="9.140625" style="24"/>
    <col min="11778" max="11779" width="10" style="24" customWidth="1"/>
    <col min="11780" max="11780" width="12" style="24" customWidth="1"/>
    <col min="11781" max="11781" width="15" style="24" customWidth="1"/>
    <col min="11782" max="11782" width="0.85546875" style="24" customWidth="1"/>
    <col min="11783" max="11783" width="8.140625" style="24" customWidth="1"/>
    <col min="11784" max="11784" width="10.42578125" style="24" customWidth="1"/>
    <col min="11785" max="11785" width="77.7109375" style="24" customWidth="1"/>
    <col min="11786" max="11787" width="9" style="24" customWidth="1"/>
    <col min="11788" max="11788" width="19.85546875" style="24" customWidth="1"/>
    <col min="11789" max="11789" width="21.140625" style="24" customWidth="1"/>
    <col min="11790" max="11790" width="22.140625" style="24" customWidth="1"/>
    <col min="11791" max="11792" width="9" style="24" customWidth="1"/>
    <col min="11793" max="11793" width="19.85546875" style="24" customWidth="1"/>
    <col min="11794" max="11794" width="21.140625" style="24" customWidth="1"/>
    <col min="11795" max="11795" width="22.140625" style="24" customWidth="1"/>
    <col min="11796" max="11797" width="9" style="24" customWidth="1"/>
    <col min="11798" max="11798" width="19.85546875" style="24" customWidth="1"/>
    <col min="11799" max="11799" width="19.28515625" style="24" customWidth="1"/>
    <col min="11800" max="11800" width="20.5703125" style="24" customWidth="1"/>
    <col min="11801" max="11801" width="14.85546875" style="24" bestFit="1" customWidth="1"/>
    <col min="11802" max="12033" width="9.140625" style="24"/>
    <col min="12034" max="12035" width="10" style="24" customWidth="1"/>
    <col min="12036" max="12036" width="12" style="24" customWidth="1"/>
    <col min="12037" max="12037" width="15" style="24" customWidth="1"/>
    <col min="12038" max="12038" width="0.85546875" style="24" customWidth="1"/>
    <col min="12039" max="12039" width="8.140625" style="24" customWidth="1"/>
    <col min="12040" max="12040" width="10.42578125" style="24" customWidth="1"/>
    <col min="12041" max="12041" width="77.7109375" style="24" customWidth="1"/>
    <col min="12042" max="12043" width="9" style="24" customWidth="1"/>
    <col min="12044" max="12044" width="19.85546875" style="24" customWidth="1"/>
    <col min="12045" max="12045" width="21.140625" style="24" customWidth="1"/>
    <col min="12046" max="12046" width="22.140625" style="24" customWidth="1"/>
    <col min="12047" max="12048" width="9" style="24" customWidth="1"/>
    <col min="12049" max="12049" width="19.85546875" style="24" customWidth="1"/>
    <col min="12050" max="12050" width="21.140625" style="24" customWidth="1"/>
    <col min="12051" max="12051" width="22.140625" style="24" customWidth="1"/>
    <col min="12052" max="12053" width="9" style="24" customWidth="1"/>
    <col min="12054" max="12054" width="19.85546875" style="24" customWidth="1"/>
    <col min="12055" max="12055" width="19.28515625" style="24" customWidth="1"/>
    <col min="12056" max="12056" width="20.5703125" style="24" customWidth="1"/>
    <col min="12057" max="12057" width="14.85546875" style="24" bestFit="1" customWidth="1"/>
    <col min="12058" max="12289" width="9.140625" style="24"/>
    <col min="12290" max="12291" width="10" style="24" customWidth="1"/>
    <col min="12292" max="12292" width="12" style="24" customWidth="1"/>
    <col min="12293" max="12293" width="15" style="24" customWidth="1"/>
    <col min="12294" max="12294" width="0.85546875" style="24" customWidth="1"/>
    <col min="12295" max="12295" width="8.140625" style="24" customWidth="1"/>
    <col min="12296" max="12296" width="10.42578125" style="24" customWidth="1"/>
    <col min="12297" max="12297" width="77.7109375" style="24" customWidth="1"/>
    <col min="12298" max="12299" width="9" style="24" customWidth="1"/>
    <col min="12300" max="12300" width="19.85546875" style="24" customWidth="1"/>
    <col min="12301" max="12301" width="21.140625" style="24" customWidth="1"/>
    <col min="12302" max="12302" width="22.140625" style="24" customWidth="1"/>
    <col min="12303" max="12304" width="9" style="24" customWidth="1"/>
    <col min="12305" max="12305" width="19.85546875" style="24" customWidth="1"/>
    <col min="12306" max="12306" width="21.140625" style="24" customWidth="1"/>
    <col min="12307" max="12307" width="22.140625" style="24" customWidth="1"/>
    <col min="12308" max="12309" width="9" style="24" customWidth="1"/>
    <col min="12310" max="12310" width="19.85546875" style="24" customWidth="1"/>
    <col min="12311" max="12311" width="19.28515625" style="24" customWidth="1"/>
    <col min="12312" max="12312" width="20.5703125" style="24" customWidth="1"/>
    <col min="12313" max="12313" width="14.85546875" style="24" bestFit="1" customWidth="1"/>
    <col min="12314" max="12545" width="9.140625" style="24"/>
    <col min="12546" max="12547" width="10" style="24" customWidth="1"/>
    <col min="12548" max="12548" width="12" style="24" customWidth="1"/>
    <col min="12549" max="12549" width="15" style="24" customWidth="1"/>
    <col min="12550" max="12550" width="0.85546875" style="24" customWidth="1"/>
    <col min="12551" max="12551" width="8.140625" style="24" customWidth="1"/>
    <col min="12552" max="12552" width="10.42578125" style="24" customWidth="1"/>
    <col min="12553" max="12553" width="77.7109375" style="24" customWidth="1"/>
    <col min="12554" max="12555" width="9" style="24" customWidth="1"/>
    <col min="12556" max="12556" width="19.85546875" style="24" customWidth="1"/>
    <col min="12557" max="12557" width="21.140625" style="24" customWidth="1"/>
    <col min="12558" max="12558" width="22.140625" style="24" customWidth="1"/>
    <col min="12559" max="12560" width="9" style="24" customWidth="1"/>
    <col min="12561" max="12561" width="19.85546875" style="24" customWidth="1"/>
    <col min="12562" max="12562" width="21.140625" style="24" customWidth="1"/>
    <col min="12563" max="12563" width="22.140625" style="24" customWidth="1"/>
    <col min="12564" max="12565" width="9" style="24" customWidth="1"/>
    <col min="12566" max="12566" width="19.85546875" style="24" customWidth="1"/>
    <col min="12567" max="12567" width="19.28515625" style="24" customWidth="1"/>
    <col min="12568" max="12568" width="20.5703125" style="24" customWidth="1"/>
    <col min="12569" max="12569" width="14.85546875" style="24" bestFit="1" customWidth="1"/>
    <col min="12570" max="12801" width="9.140625" style="24"/>
    <col min="12802" max="12803" width="10" style="24" customWidth="1"/>
    <col min="12804" max="12804" width="12" style="24" customWidth="1"/>
    <col min="12805" max="12805" width="15" style="24" customWidth="1"/>
    <col min="12806" max="12806" width="0.85546875" style="24" customWidth="1"/>
    <col min="12807" max="12807" width="8.140625" style="24" customWidth="1"/>
    <col min="12808" max="12808" width="10.42578125" style="24" customWidth="1"/>
    <col min="12809" max="12809" width="77.7109375" style="24" customWidth="1"/>
    <col min="12810" max="12811" width="9" style="24" customWidth="1"/>
    <col min="12812" max="12812" width="19.85546875" style="24" customWidth="1"/>
    <col min="12813" max="12813" width="21.140625" style="24" customWidth="1"/>
    <col min="12814" max="12814" width="22.140625" style="24" customWidth="1"/>
    <col min="12815" max="12816" width="9" style="24" customWidth="1"/>
    <col min="12817" max="12817" width="19.85546875" style="24" customWidth="1"/>
    <col min="12818" max="12818" width="21.140625" style="24" customWidth="1"/>
    <col min="12819" max="12819" width="22.140625" style="24" customWidth="1"/>
    <col min="12820" max="12821" width="9" style="24" customWidth="1"/>
    <col min="12822" max="12822" width="19.85546875" style="24" customWidth="1"/>
    <col min="12823" max="12823" width="19.28515625" style="24" customWidth="1"/>
    <col min="12824" max="12824" width="20.5703125" style="24" customWidth="1"/>
    <col min="12825" max="12825" width="14.85546875" style="24" bestFit="1" customWidth="1"/>
    <col min="12826" max="13057" width="9.140625" style="24"/>
    <col min="13058" max="13059" width="10" style="24" customWidth="1"/>
    <col min="13060" max="13060" width="12" style="24" customWidth="1"/>
    <col min="13061" max="13061" width="15" style="24" customWidth="1"/>
    <col min="13062" max="13062" width="0.85546875" style="24" customWidth="1"/>
    <col min="13063" max="13063" width="8.140625" style="24" customWidth="1"/>
    <col min="13064" max="13064" width="10.42578125" style="24" customWidth="1"/>
    <col min="13065" max="13065" width="77.7109375" style="24" customWidth="1"/>
    <col min="13066" max="13067" width="9" style="24" customWidth="1"/>
    <col min="13068" max="13068" width="19.85546875" style="24" customWidth="1"/>
    <col min="13069" max="13069" width="21.140625" style="24" customWidth="1"/>
    <col min="13070" max="13070" width="22.140625" style="24" customWidth="1"/>
    <col min="13071" max="13072" width="9" style="24" customWidth="1"/>
    <col min="13073" max="13073" width="19.85546875" style="24" customWidth="1"/>
    <col min="13074" max="13074" width="21.140625" style="24" customWidth="1"/>
    <col min="13075" max="13075" width="22.140625" style="24" customWidth="1"/>
    <col min="13076" max="13077" width="9" style="24" customWidth="1"/>
    <col min="13078" max="13078" width="19.85546875" style="24" customWidth="1"/>
    <col min="13079" max="13079" width="19.28515625" style="24" customWidth="1"/>
    <col min="13080" max="13080" width="20.5703125" style="24" customWidth="1"/>
    <col min="13081" max="13081" width="14.85546875" style="24" bestFit="1" customWidth="1"/>
    <col min="13082" max="13313" width="9.140625" style="24"/>
    <col min="13314" max="13315" width="10" style="24" customWidth="1"/>
    <col min="13316" max="13316" width="12" style="24" customWidth="1"/>
    <col min="13317" max="13317" width="15" style="24" customWidth="1"/>
    <col min="13318" max="13318" width="0.85546875" style="24" customWidth="1"/>
    <col min="13319" max="13319" width="8.140625" style="24" customWidth="1"/>
    <col min="13320" max="13320" width="10.42578125" style="24" customWidth="1"/>
    <col min="13321" max="13321" width="77.7109375" style="24" customWidth="1"/>
    <col min="13322" max="13323" width="9" style="24" customWidth="1"/>
    <col min="13324" max="13324" width="19.85546875" style="24" customWidth="1"/>
    <col min="13325" max="13325" width="21.140625" style="24" customWidth="1"/>
    <col min="13326" max="13326" width="22.140625" style="24" customWidth="1"/>
    <col min="13327" max="13328" width="9" style="24" customWidth="1"/>
    <col min="13329" max="13329" width="19.85546875" style="24" customWidth="1"/>
    <col min="13330" max="13330" width="21.140625" style="24" customWidth="1"/>
    <col min="13331" max="13331" width="22.140625" style="24" customWidth="1"/>
    <col min="13332" max="13333" width="9" style="24" customWidth="1"/>
    <col min="13334" max="13334" width="19.85546875" style="24" customWidth="1"/>
    <col min="13335" max="13335" width="19.28515625" style="24" customWidth="1"/>
    <col min="13336" max="13336" width="20.5703125" style="24" customWidth="1"/>
    <col min="13337" max="13337" width="14.85546875" style="24" bestFit="1" customWidth="1"/>
    <col min="13338" max="13569" width="9.140625" style="24"/>
    <col min="13570" max="13571" width="10" style="24" customWidth="1"/>
    <col min="13572" max="13572" width="12" style="24" customWidth="1"/>
    <col min="13573" max="13573" width="15" style="24" customWidth="1"/>
    <col min="13574" max="13574" width="0.85546875" style="24" customWidth="1"/>
    <col min="13575" max="13575" width="8.140625" style="24" customWidth="1"/>
    <col min="13576" max="13576" width="10.42578125" style="24" customWidth="1"/>
    <col min="13577" max="13577" width="77.7109375" style="24" customWidth="1"/>
    <col min="13578" max="13579" width="9" style="24" customWidth="1"/>
    <col min="13580" max="13580" width="19.85546875" style="24" customWidth="1"/>
    <col min="13581" max="13581" width="21.140625" style="24" customWidth="1"/>
    <col min="13582" max="13582" width="22.140625" style="24" customWidth="1"/>
    <col min="13583" max="13584" width="9" style="24" customWidth="1"/>
    <col min="13585" max="13585" width="19.85546875" style="24" customWidth="1"/>
    <col min="13586" max="13586" width="21.140625" style="24" customWidth="1"/>
    <col min="13587" max="13587" width="22.140625" style="24" customWidth="1"/>
    <col min="13588" max="13589" width="9" style="24" customWidth="1"/>
    <col min="13590" max="13590" width="19.85546875" style="24" customWidth="1"/>
    <col min="13591" max="13591" width="19.28515625" style="24" customWidth="1"/>
    <col min="13592" max="13592" width="20.5703125" style="24" customWidth="1"/>
    <col min="13593" max="13593" width="14.85546875" style="24" bestFit="1" customWidth="1"/>
    <col min="13594" max="13825" width="9.140625" style="24"/>
    <col min="13826" max="13827" width="10" style="24" customWidth="1"/>
    <col min="13828" max="13828" width="12" style="24" customWidth="1"/>
    <col min="13829" max="13829" width="15" style="24" customWidth="1"/>
    <col min="13830" max="13830" width="0.85546875" style="24" customWidth="1"/>
    <col min="13831" max="13831" width="8.140625" style="24" customWidth="1"/>
    <col min="13832" max="13832" width="10.42578125" style="24" customWidth="1"/>
    <col min="13833" max="13833" width="77.7109375" style="24" customWidth="1"/>
    <col min="13834" max="13835" width="9" style="24" customWidth="1"/>
    <col min="13836" max="13836" width="19.85546875" style="24" customWidth="1"/>
    <col min="13837" max="13837" width="21.140625" style="24" customWidth="1"/>
    <col min="13838" max="13838" width="22.140625" style="24" customWidth="1"/>
    <col min="13839" max="13840" width="9" style="24" customWidth="1"/>
    <col min="13841" max="13841" width="19.85546875" style="24" customWidth="1"/>
    <col min="13842" max="13842" width="21.140625" style="24" customWidth="1"/>
    <col min="13843" max="13843" width="22.140625" style="24" customWidth="1"/>
    <col min="13844" max="13845" width="9" style="24" customWidth="1"/>
    <col min="13846" max="13846" width="19.85546875" style="24" customWidth="1"/>
    <col min="13847" max="13847" width="19.28515625" style="24" customWidth="1"/>
    <col min="13848" max="13848" width="20.5703125" style="24" customWidth="1"/>
    <col min="13849" max="13849" width="14.85546875" style="24" bestFit="1" customWidth="1"/>
    <col min="13850" max="14081" width="9.140625" style="24"/>
    <col min="14082" max="14083" width="10" style="24" customWidth="1"/>
    <col min="14084" max="14084" width="12" style="24" customWidth="1"/>
    <col min="14085" max="14085" width="15" style="24" customWidth="1"/>
    <col min="14086" max="14086" width="0.85546875" style="24" customWidth="1"/>
    <col min="14087" max="14087" width="8.140625" style="24" customWidth="1"/>
    <col min="14088" max="14088" width="10.42578125" style="24" customWidth="1"/>
    <col min="14089" max="14089" width="77.7109375" style="24" customWidth="1"/>
    <col min="14090" max="14091" width="9" style="24" customWidth="1"/>
    <col min="14092" max="14092" width="19.85546875" style="24" customWidth="1"/>
    <col min="14093" max="14093" width="21.140625" style="24" customWidth="1"/>
    <col min="14094" max="14094" width="22.140625" style="24" customWidth="1"/>
    <col min="14095" max="14096" width="9" style="24" customWidth="1"/>
    <col min="14097" max="14097" width="19.85546875" style="24" customWidth="1"/>
    <col min="14098" max="14098" width="21.140625" style="24" customWidth="1"/>
    <col min="14099" max="14099" width="22.140625" style="24" customWidth="1"/>
    <col min="14100" max="14101" width="9" style="24" customWidth="1"/>
    <col min="14102" max="14102" width="19.85546875" style="24" customWidth="1"/>
    <col min="14103" max="14103" width="19.28515625" style="24" customWidth="1"/>
    <col min="14104" max="14104" width="20.5703125" style="24" customWidth="1"/>
    <col min="14105" max="14105" width="14.85546875" style="24" bestFit="1" customWidth="1"/>
    <col min="14106" max="14337" width="9.140625" style="24"/>
    <col min="14338" max="14339" width="10" style="24" customWidth="1"/>
    <col min="14340" max="14340" width="12" style="24" customWidth="1"/>
    <col min="14341" max="14341" width="15" style="24" customWidth="1"/>
    <col min="14342" max="14342" width="0.85546875" style="24" customWidth="1"/>
    <col min="14343" max="14343" width="8.140625" style="24" customWidth="1"/>
    <col min="14344" max="14344" width="10.42578125" style="24" customWidth="1"/>
    <col min="14345" max="14345" width="77.7109375" style="24" customWidth="1"/>
    <col min="14346" max="14347" width="9" style="24" customWidth="1"/>
    <col min="14348" max="14348" width="19.85546875" style="24" customWidth="1"/>
    <col min="14349" max="14349" width="21.140625" style="24" customWidth="1"/>
    <col min="14350" max="14350" width="22.140625" style="24" customWidth="1"/>
    <col min="14351" max="14352" width="9" style="24" customWidth="1"/>
    <col min="14353" max="14353" width="19.85546875" style="24" customWidth="1"/>
    <col min="14354" max="14354" width="21.140625" style="24" customWidth="1"/>
    <col min="14355" max="14355" width="22.140625" style="24" customWidth="1"/>
    <col min="14356" max="14357" width="9" style="24" customWidth="1"/>
    <col min="14358" max="14358" width="19.85546875" style="24" customWidth="1"/>
    <col min="14359" max="14359" width="19.28515625" style="24" customWidth="1"/>
    <col min="14360" max="14360" width="20.5703125" style="24" customWidth="1"/>
    <col min="14361" max="14361" width="14.85546875" style="24" bestFit="1" customWidth="1"/>
    <col min="14362" max="14593" width="9.140625" style="24"/>
    <col min="14594" max="14595" width="10" style="24" customWidth="1"/>
    <col min="14596" max="14596" width="12" style="24" customWidth="1"/>
    <col min="14597" max="14597" width="15" style="24" customWidth="1"/>
    <col min="14598" max="14598" width="0.85546875" style="24" customWidth="1"/>
    <col min="14599" max="14599" width="8.140625" style="24" customWidth="1"/>
    <col min="14600" max="14600" width="10.42578125" style="24" customWidth="1"/>
    <col min="14601" max="14601" width="77.7109375" style="24" customWidth="1"/>
    <col min="14602" max="14603" width="9" style="24" customWidth="1"/>
    <col min="14604" max="14604" width="19.85546875" style="24" customWidth="1"/>
    <col min="14605" max="14605" width="21.140625" style="24" customWidth="1"/>
    <col min="14606" max="14606" width="22.140625" style="24" customWidth="1"/>
    <col min="14607" max="14608" width="9" style="24" customWidth="1"/>
    <col min="14609" max="14609" width="19.85546875" style="24" customWidth="1"/>
    <col min="14610" max="14610" width="21.140625" style="24" customWidth="1"/>
    <col min="14611" max="14611" width="22.140625" style="24" customWidth="1"/>
    <col min="14612" max="14613" width="9" style="24" customWidth="1"/>
    <col min="14614" max="14614" width="19.85546875" style="24" customWidth="1"/>
    <col min="14615" max="14615" width="19.28515625" style="24" customWidth="1"/>
    <col min="14616" max="14616" width="20.5703125" style="24" customWidth="1"/>
    <col min="14617" max="14617" width="14.85546875" style="24" bestFit="1" customWidth="1"/>
    <col min="14618" max="14849" width="9.140625" style="24"/>
    <col min="14850" max="14851" width="10" style="24" customWidth="1"/>
    <col min="14852" max="14852" width="12" style="24" customWidth="1"/>
    <col min="14853" max="14853" width="15" style="24" customWidth="1"/>
    <col min="14854" max="14854" width="0.85546875" style="24" customWidth="1"/>
    <col min="14855" max="14855" width="8.140625" style="24" customWidth="1"/>
    <col min="14856" max="14856" width="10.42578125" style="24" customWidth="1"/>
    <col min="14857" max="14857" width="77.7109375" style="24" customWidth="1"/>
    <col min="14858" max="14859" width="9" style="24" customWidth="1"/>
    <col min="14860" max="14860" width="19.85546875" style="24" customWidth="1"/>
    <col min="14861" max="14861" width="21.140625" style="24" customWidth="1"/>
    <col min="14862" max="14862" width="22.140625" style="24" customWidth="1"/>
    <col min="14863" max="14864" width="9" style="24" customWidth="1"/>
    <col min="14865" max="14865" width="19.85546875" style="24" customWidth="1"/>
    <col min="14866" max="14866" width="21.140625" style="24" customWidth="1"/>
    <col min="14867" max="14867" width="22.140625" style="24" customWidth="1"/>
    <col min="14868" max="14869" width="9" style="24" customWidth="1"/>
    <col min="14870" max="14870" width="19.85546875" style="24" customWidth="1"/>
    <col min="14871" max="14871" width="19.28515625" style="24" customWidth="1"/>
    <col min="14872" max="14872" width="20.5703125" style="24" customWidth="1"/>
    <col min="14873" max="14873" width="14.85546875" style="24" bestFit="1" customWidth="1"/>
    <col min="14874" max="15105" width="9.140625" style="24"/>
    <col min="15106" max="15107" width="10" style="24" customWidth="1"/>
    <col min="15108" max="15108" width="12" style="24" customWidth="1"/>
    <col min="15109" max="15109" width="15" style="24" customWidth="1"/>
    <col min="15110" max="15110" width="0.85546875" style="24" customWidth="1"/>
    <col min="15111" max="15111" width="8.140625" style="24" customWidth="1"/>
    <col min="15112" max="15112" width="10.42578125" style="24" customWidth="1"/>
    <col min="15113" max="15113" width="77.7109375" style="24" customWidth="1"/>
    <col min="15114" max="15115" width="9" style="24" customWidth="1"/>
    <col min="15116" max="15116" width="19.85546875" style="24" customWidth="1"/>
    <col min="15117" max="15117" width="21.140625" style="24" customWidth="1"/>
    <col min="15118" max="15118" width="22.140625" style="24" customWidth="1"/>
    <col min="15119" max="15120" width="9" style="24" customWidth="1"/>
    <col min="15121" max="15121" width="19.85546875" style="24" customWidth="1"/>
    <col min="15122" max="15122" width="21.140625" style="24" customWidth="1"/>
    <col min="15123" max="15123" width="22.140625" style="24" customWidth="1"/>
    <col min="15124" max="15125" width="9" style="24" customWidth="1"/>
    <col min="15126" max="15126" width="19.85546875" style="24" customWidth="1"/>
    <col min="15127" max="15127" width="19.28515625" style="24" customWidth="1"/>
    <col min="15128" max="15128" width="20.5703125" style="24" customWidth="1"/>
    <col min="15129" max="15129" width="14.85546875" style="24" bestFit="1" customWidth="1"/>
    <col min="15130" max="15361" width="9.140625" style="24"/>
    <col min="15362" max="15363" width="10" style="24" customWidth="1"/>
    <col min="15364" max="15364" width="12" style="24" customWidth="1"/>
    <col min="15365" max="15365" width="15" style="24" customWidth="1"/>
    <col min="15366" max="15366" width="0.85546875" style="24" customWidth="1"/>
    <col min="15367" max="15367" width="8.140625" style="24" customWidth="1"/>
    <col min="15368" max="15368" width="10.42578125" style="24" customWidth="1"/>
    <col min="15369" max="15369" width="77.7109375" style="24" customWidth="1"/>
    <col min="15370" max="15371" width="9" style="24" customWidth="1"/>
    <col min="15372" max="15372" width="19.85546875" style="24" customWidth="1"/>
    <col min="15373" max="15373" width="21.140625" style="24" customWidth="1"/>
    <col min="15374" max="15374" width="22.140625" style="24" customWidth="1"/>
    <col min="15375" max="15376" width="9" style="24" customWidth="1"/>
    <col min="15377" max="15377" width="19.85546875" style="24" customWidth="1"/>
    <col min="15378" max="15378" width="21.140625" style="24" customWidth="1"/>
    <col min="15379" max="15379" width="22.140625" style="24" customWidth="1"/>
    <col min="15380" max="15381" width="9" style="24" customWidth="1"/>
    <col min="15382" max="15382" width="19.85546875" style="24" customWidth="1"/>
    <col min="15383" max="15383" width="19.28515625" style="24" customWidth="1"/>
    <col min="15384" max="15384" width="20.5703125" style="24" customWidth="1"/>
    <col min="15385" max="15385" width="14.85546875" style="24" bestFit="1" customWidth="1"/>
    <col min="15386" max="15617" width="9.140625" style="24"/>
    <col min="15618" max="15619" width="10" style="24" customWidth="1"/>
    <col min="15620" max="15620" width="12" style="24" customWidth="1"/>
    <col min="15621" max="15621" width="15" style="24" customWidth="1"/>
    <col min="15622" max="15622" width="0.85546875" style="24" customWidth="1"/>
    <col min="15623" max="15623" width="8.140625" style="24" customWidth="1"/>
    <col min="15624" max="15624" width="10.42578125" style="24" customWidth="1"/>
    <col min="15625" max="15625" width="77.7109375" style="24" customWidth="1"/>
    <col min="15626" max="15627" width="9" style="24" customWidth="1"/>
    <col min="15628" max="15628" width="19.85546875" style="24" customWidth="1"/>
    <col min="15629" max="15629" width="21.140625" style="24" customWidth="1"/>
    <col min="15630" max="15630" width="22.140625" style="24" customWidth="1"/>
    <col min="15631" max="15632" width="9" style="24" customWidth="1"/>
    <col min="15633" max="15633" width="19.85546875" style="24" customWidth="1"/>
    <col min="15634" max="15634" width="21.140625" style="24" customWidth="1"/>
    <col min="15635" max="15635" width="22.140625" style="24" customWidth="1"/>
    <col min="15636" max="15637" width="9" style="24" customWidth="1"/>
    <col min="15638" max="15638" width="19.85546875" style="24" customWidth="1"/>
    <col min="15639" max="15639" width="19.28515625" style="24" customWidth="1"/>
    <col min="15640" max="15640" width="20.5703125" style="24" customWidth="1"/>
    <col min="15641" max="15641" width="14.85546875" style="24" bestFit="1" customWidth="1"/>
    <col min="15642" max="15873" width="9.140625" style="24"/>
    <col min="15874" max="15875" width="10" style="24" customWidth="1"/>
    <col min="15876" max="15876" width="12" style="24" customWidth="1"/>
    <col min="15877" max="15877" width="15" style="24" customWidth="1"/>
    <col min="15878" max="15878" width="0.85546875" style="24" customWidth="1"/>
    <col min="15879" max="15879" width="8.140625" style="24" customWidth="1"/>
    <col min="15880" max="15880" width="10.42578125" style="24" customWidth="1"/>
    <col min="15881" max="15881" width="77.7109375" style="24" customWidth="1"/>
    <col min="15882" max="15883" width="9" style="24" customWidth="1"/>
    <col min="15884" max="15884" width="19.85546875" style="24" customWidth="1"/>
    <col min="15885" max="15885" width="21.140625" style="24" customWidth="1"/>
    <col min="15886" max="15886" width="22.140625" style="24" customWidth="1"/>
    <col min="15887" max="15888" width="9" style="24" customWidth="1"/>
    <col min="15889" max="15889" width="19.85546875" style="24" customWidth="1"/>
    <col min="15890" max="15890" width="21.140625" style="24" customWidth="1"/>
    <col min="15891" max="15891" width="22.140625" style="24" customWidth="1"/>
    <col min="15892" max="15893" width="9" style="24" customWidth="1"/>
    <col min="15894" max="15894" width="19.85546875" style="24" customWidth="1"/>
    <col min="15895" max="15895" width="19.28515625" style="24" customWidth="1"/>
    <col min="15896" max="15896" width="20.5703125" style="24" customWidth="1"/>
    <col min="15897" max="15897" width="14.85546875" style="24" bestFit="1" customWidth="1"/>
    <col min="15898" max="16129" width="9.140625" style="24"/>
    <col min="16130" max="16131" width="10" style="24" customWidth="1"/>
    <col min="16132" max="16132" width="12" style="24" customWidth="1"/>
    <col min="16133" max="16133" width="15" style="24" customWidth="1"/>
    <col min="16134" max="16134" width="0.85546875" style="24" customWidth="1"/>
    <col min="16135" max="16135" width="8.140625" style="24" customWidth="1"/>
    <col min="16136" max="16136" width="10.42578125" style="24" customWidth="1"/>
    <col min="16137" max="16137" width="77.7109375" style="24" customWidth="1"/>
    <col min="16138" max="16139" width="9" style="24" customWidth="1"/>
    <col min="16140" max="16140" width="19.85546875" style="24" customWidth="1"/>
    <col min="16141" max="16141" width="21.140625" style="24" customWidth="1"/>
    <col min="16142" max="16142" width="22.140625" style="24" customWidth="1"/>
    <col min="16143" max="16144" width="9" style="24" customWidth="1"/>
    <col min="16145" max="16145" width="19.85546875" style="24" customWidth="1"/>
    <col min="16146" max="16146" width="21.140625" style="24" customWidth="1"/>
    <col min="16147" max="16147" width="22.140625" style="24" customWidth="1"/>
    <col min="16148" max="16149" width="9" style="24" customWidth="1"/>
    <col min="16150" max="16150" width="19.85546875" style="24" customWidth="1"/>
    <col min="16151" max="16151" width="19.28515625" style="24" customWidth="1"/>
    <col min="16152" max="16152" width="20.5703125" style="24" customWidth="1"/>
    <col min="16153" max="16153" width="14.85546875" style="24" bestFit="1" customWidth="1"/>
    <col min="16154" max="16384" width="9.140625" style="24"/>
  </cols>
  <sheetData>
    <row r="1" spans="1:25" ht="24.75" customHeight="1" thickBot="1">
      <c r="L1" s="500"/>
      <c r="M1" s="500"/>
      <c r="N1" s="128"/>
      <c r="Q1" s="501"/>
      <c r="R1" s="501"/>
      <c r="V1" s="500"/>
      <c r="W1" s="500"/>
    </row>
    <row r="2" spans="1:25" s="30" customFormat="1" ht="51" customHeight="1">
      <c r="A2" s="25" t="s">
        <v>39</v>
      </c>
      <c r="B2" s="26"/>
      <c r="C2" s="27"/>
      <c r="D2" s="26"/>
      <c r="E2" s="28"/>
      <c r="F2" s="502" t="s">
        <v>40</v>
      </c>
      <c r="G2" s="502"/>
      <c r="H2" s="502"/>
      <c r="I2" s="502"/>
      <c r="J2" s="503" t="s">
        <v>41</v>
      </c>
      <c r="K2" s="504"/>
      <c r="L2" s="504"/>
      <c r="M2" s="504"/>
      <c r="N2" s="505"/>
      <c r="O2" s="506" t="s">
        <v>42</v>
      </c>
      <c r="P2" s="502"/>
      <c r="Q2" s="502"/>
      <c r="R2" s="502"/>
      <c r="S2" s="507"/>
      <c r="T2" s="503" t="s">
        <v>43</v>
      </c>
      <c r="U2" s="504"/>
      <c r="V2" s="504"/>
      <c r="W2" s="504"/>
      <c r="X2" s="505"/>
      <c r="Y2" s="129"/>
    </row>
    <row r="3" spans="1:25" s="30" customFormat="1" ht="39.75" customHeight="1">
      <c r="A3" s="508"/>
      <c r="B3" s="509"/>
      <c r="C3" s="509"/>
      <c r="D3" s="509"/>
      <c r="E3" s="31"/>
      <c r="F3" s="491" t="s">
        <v>44</v>
      </c>
      <c r="G3" s="491"/>
      <c r="H3" s="491"/>
      <c r="I3" s="491"/>
      <c r="J3" s="510" t="s">
        <v>45</v>
      </c>
      <c r="K3" s="511"/>
      <c r="L3" s="512"/>
      <c r="M3" s="512"/>
      <c r="N3" s="476"/>
      <c r="O3" s="510" t="s">
        <v>46</v>
      </c>
      <c r="P3" s="511"/>
      <c r="Q3" s="512"/>
      <c r="R3" s="512"/>
      <c r="S3" s="476"/>
      <c r="T3" s="510" t="s">
        <v>47</v>
      </c>
      <c r="U3" s="511"/>
      <c r="V3" s="512"/>
      <c r="W3" s="512"/>
      <c r="X3" s="476"/>
      <c r="Y3" s="32"/>
    </row>
    <row r="4" spans="1:25" s="30" customFormat="1" ht="23.25" customHeight="1">
      <c r="A4" s="490" t="s">
        <v>48</v>
      </c>
      <c r="B4" s="491"/>
      <c r="C4" s="491"/>
      <c r="D4" s="491"/>
      <c r="E4" s="31"/>
      <c r="F4" s="492" t="s">
        <v>49</v>
      </c>
      <c r="G4" s="494">
        <v>45035</v>
      </c>
      <c r="H4" s="495"/>
      <c r="I4" s="496"/>
      <c r="J4" s="473" t="s">
        <v>50</v>
      </c>
      <c r="K4" s="474"/>
      <c r="L4" s="475"/>
      <c r="M4" s="475"/>
      <c r="N4" s="476"/>
      <c r="O4" s="473" t="s">
        <v>51</v>
      </c>
      <c r="P4" s="474"/>
      <c r="Q4" s="475"/>
      <c r="R4" s="475"/>
      <c r="S4" s="476"/>
      <c r="T4" s="473" t="s">
        <v>52</v>
      </c>
      <c r="U4" s="474"/>
      <c r="V4" s="475"/>
      <c r="W4" s="475"/>
      <c r="X4" s="476"/>
      <c r="Y4" s="32"/>
    </row>
    <row r="5" spans="1:25" s="30" customFormat="1" ht="19.5" customHeight="1">
      <c r="A5" s="477" t="s">
        <v>53</v>
      </c>
      <c r="B5" s="478" t="s">
        <v>54</v>
      </c>
      <c r="C5" s="479" t="s">
        <v>55</v>
      </c>
      <c r="D5" s="480"/>
      <c r="E5" s="33"/>
      <c r="F5" s="493"/>
      <c r="G5" s="497"/>
      <c r="H5" s="498"/>
      <c r="I5" s="499"/>
      <c r="J5" s="481" t="s">
        <v>54</v>
      </c>
      <c r="K5" s="484" t="s">
        <v>56</v>
      </c>
      <c r="L5" s="487" t="s">
        <v>57</v>
      </c>
      <c r="M5" s="488"/>
      <c r="N5" s="489"/>
      <c r="O5" s="481" t="s">
        <v>54</v>
      </c>
      <c r="P5" s="484" t="s">
        <v>56</v>
      </c>
      <c r="Q5" s="487" t="s">
        <v>57</v>
      </c>
      <c r="R5" s="488"/>
      <c r="S5" s="489"/>
      <c r="T5" s="481" t="s">
        <v>54</v>
      </c>
      <c r="U5" s="484" t="s">
        <v>56</v>
      </c>
      <c r="V5" s="487" t="s">
        <v>57</v>
      </c>
      <c r="W5" s="488"/>
      <c r="X5" s="489"/>
      <c r="Y5" s="32"/>
    </row>
    <row r="6" spans="1:25" s="30" customFormat="1" ht="19.5" customHeight="1">
      <c r="A6" s="477"/>
      <c r="B6" s="478"/>
      <c r="C6" s="130"/>
      <c r="D6" s="131"/>
      <c r="E6" s="33"/>
      <c r="F6" s="36"/>
      <c r="G6" s="37"/>
      <c r="H6" s="37"/>
      <c r="I6" s="129"/>
      <c r="J6" s="482"/>
      <c r="K6" s="485"/>
      <c r="L6" s="487"/>
      <c r="M6" s="488"/>
      <c r="N6" s="489"/>
      <c r="O6" s="482"/>
      <c r="P6" s="485"/>
      <c r="Q6" s="38"/>
      <c r="R6" s="39"/>
      <c r="S6" s="40"/>
      <c r="T6" s="482"/>
      <c r="U6" s="485"/>
      <c r="V6" s="38"/>
      <c r="W6" s="39"/>
      <c r="X6" s="40"/>
      <c r="Y6" s="32"/>
    </row>
    <row r="7" spans="1:25" s="30" customFormat="1" ht="24" customHeight="1" thickBot="1">
      <c r="A7" s="477"/>
      <c r="B7" s="478"/>
      <c r="C7" s="42" t="s">
        <v>58</v>
      </c>
      <c r="D7" s="43" t="s">
        <v>59</v>
      </c>
      <c r="E7" s="44"/>
      <c r="F7" s="45" t="s">
        <v>60</v>
      </c>
      <c r="G7" s="46" t="s">
        <v>61</v>
      </c>
      <c r="H7" s="46" t="s">
        <v>62</v>
      </c>
      <c r="I7" s="45" t="s">
        <v>63</v>
      </c>
      <c r="J7" s="483"/>
      <c r="K7" s="486"/>
      <c r="L7" s="47" t="s">
        <v>64</v>
      </c>
      <c r="M7" s="47" t="s">
        <v>65</v>
      </c>
      <c r="N7" s="48" t="s">
        <v>59</v>
      </c>
      <c r="O7" s="483"/>
      <c r="P7" s="486"/>
      <c r="Q7" s="47" t="s">
        <v>64</v>
      </c>
      <c r="R7" s="47" t="s">
        <v>65</v>
      </c>
      <c r="S7" s="48" t="s">
        <v>59</v>
      </c>
      <c r="T7" s="483"/>
      <c r="U7" s="486"/>
      <c r="V7" s="47" t="s">
        <v>64</v>
      </c>
      <c r="W7" s="47" t="s">
        <v>65</v>
      </c>
      <c r="X7" s="48" t="s">
        <v>59</v>
      </c>
      <c r="Y7" s="32"/>
    </row>
    <row r="8" spans="1:25" ht="19.5" customHeight="1">
      <c r="A8" s="49"/>
      <c r="B8" s="50"/>
      <c r="C8" s="50"/>
      <c r="D8" s="50"/>
      <c r="E8" s="51"/>
      <c r="F8" s="132"/>
      <c r="G8" s="133"/>
      <c r="H8" s="133"/>
      <c r="I8" s="134"/>
      <c r="J8" s="135"/>
      <c r="K8" s="136"/>
      <c r="L8" s="137"/>
      <c r="M8" s="137"/>
      <c r="N8" s="138"/>
      <c r="O8" s="135"/>
      <c r="P8" s="136"/>
      <c r="Q8" s="137"/>
      <c r="R8" s="137"/>
      <c r="S8" s="138"/>
      <c r="T8" s="135"/>
      <c r="U8" s="136"/>
      <c r="V8" s="137"/>
      <c r="W8" s="137"/>
      <c r="X8" s="138"/>
    </row>
    <row r="9" spans="1:25" ht="19.5" customHeight="1">
      <c r="A9" s="49"/>
      <c r="B9" s="50"/>
      <c r="C9" s="50"/>
      <c r="D9" s="50"/>
      <c r="E9" s="51"/>
      <c r="F9" s="132" t="s">
        <v>66</v>
      </c>
      <c r="G9" s="133"/>
      <c r="H9" s="133"/>
      <c r="I9" s="134" t="s">
        <v>67</v>
      </c>
      <c r="J9" s="135"/>
      <c r="K9" s="136"/>
      <c r="L9" s="137"/>
      <c r="M9" s="137"/>
      <c r="N9" s="138"/>
      <c r="O9" s="135"/>
      <c r="P9" s="136"/>
      <c r="Q9" s="137"/>
      <c r="R9" s="137"/>
      <c r="S9" s="138"/>
      <c r="T9" s="135"/>
      <c r="U9" s="136"/>
      <c r="V9" s="137"/>
      <c r="W9" s="137"/>
      <c r="X9" s="138"/>
    </row>
    <row r="10" spans="1:25" ht="6.75" customHeight="1">
      <c r="A10" s="49"/>
      <c r="B10" s="50"/>
      <c r="C10" s="50"/>
      <c r="D10" s="50"/>
      <c r="E10" s="51"/>
      <c r="F10" s="132"/>
      <c r="G10" s="133"/>
      <c r="H10" s="133"/>
      <c r="I10" s="134"/>
      <c r="J10" s="135"/>
      <c r="K10" s="136"/>
      <c r="L10" s="137"/>
      <c r="M10" s="137"/>
      <c r="N10" s="138"/>
      <c r="O10" s="135"/>
      <c r="P10" s="136"/>
      <c r="Q10" s="137"/>
      <c r="R10" s="137"/>
      <c r="S10" s="138"/>
      <c r="T10" s="135"/>
      <c r="U10" s="136"/>
      <c r="V10" s="137"/>
      <c r="W10" s="137"/>
      <c r="X10" s="138"/>
    </row>
    <row r="11" spans="1:25" ht="24.95" customHeight="1">
      <c r="A11" s="133">
        <v>160</v>
      </c>
      <c r="B11" s="50"/>
      <c r="C11" s="50">
        <f>D11/A11</f>
        <v>113.33333333333333</v>
      </c>
      <c r="D11" s="50">
        <f t="shared" ref="D11:D18" si="0">AVERAGEA(N11,S11,X11)</f>
        <v>18133.333333333332</v>
      </c>
      <c r="E11" s="51"/>
      <c r="F11" s="139"/>
      <c r="G11" s="140" t="s">
        <v>68</v>
      </c>
      <c r="H11" s="133">
        <v>160</v>
      </c>
      <c r="I11" s="141" t="s">
        <v>69</v>
      </c>
      <c r="J11" s="142" t="s">
        <v>68</v>
      </c>
      <c r="K11" s="143">
        <v>160</v>
      </c>
      <c r="L11" s="144"/>
      <c r="M11" s="144">
        <v>100</v>
      </c>
      <c r="N11" s="145">
        <f t="shared" ref="N11:N23" si="1">SUM(M11+L11)*K11</f>
        <v>16000</v>
      </c>
      <c r="O11" s="142" t="s">
        <v>68</v>
      </c>
      <c r="P11" s="143">
        <f>160</f>
        <v>160</v>
      </c>
      <c r="Q11" s="144"/>
      <c r="R11" s="144">
        <f>150</f>
        <v>150</v>
      </c>
      <c r="S11" s="145">
        <f t="shared" ref="S11:S23" si="2">SUM(R11+Q11)*P11</f>
        <v>24000</v>
      </c>
      <c r="T11" s="142" t="s">
        <v>68</v>
      </c>
      <c r="U11" s="146">
        <v>160</v>
      </c>
      <c r="V11" s="136"/>
      <c r="W11" s="136">
        <v>90</v>
      </c>
      <c r="X11" s="145">
        <f t="shared" ref="X11:X18" si="3">SUM(W11+V11)*U11</f>
        <v>14400</v>
      </c>
      <c r="Y11" s="65"/>
    </row>
    <row r="12" spans="1:25" ht="24.95" customHeight="1">
      <c r="A12" s="133">
        <v>28</v>
      </c>
      <c r="B12" s="50"/>
      <c r="C12" s="50">
        <f t="shared" ref="C12:C18" si="4">D12/A12</f>
        <v>113.33333333333334</v>
      </c>
      <c r="D12" s="50">
        <f t="shared" si="0"/>
        <v>3173.3333333333335</v>
      </c>
      <c r="E12" s="51"/>
      <c r="F12" s="139"/>
      <c r="G12" s="140" t="s">
        <v>68</v>
      </c>
      <c r="H12" s="133">
        <v>28</v>
      </c>
      <c r="I12" s="141" t="s">
        <v>70</v>
      </c>
      <c r="J12" s="142" t="s">
        <v>68</v>
      </c>
      <c r="K12" s="143">
        <v>28</v>
      </c>
      <c r="L12" s="144"/>
      <c r="M12" s="144">
        <v>100</v>
      </c>
      <c r="N12" s="145">
        <f t="shared" si="1"/>
        <v>2800</v>
      </c>
      <c r="O12" s="142" t="s">
        <v>68</v>
      </c>
      <c r="P12" s="143">
        <f>28</f>
        <v>28</v>
      </c>
      <c r="Q12" s="144"/>
      <c r="R12" s="144">
        <v>150</v>
      </c>
      <c r="S12" s="145">
        <f t="shared" si="2"/>
        <v>4200</v>
      </c>
      <c r="T12" s="142" t="s">
        <v>68</v>
      </c>
      <c r="U12" s="146">
        <v>28</v>
      </c>
      <c r="V12" s="136"/>
      <c r="W12" s="136">
        <v>90</v>
      </c>
      <c r="X12" s="145">
        <f t="shared" si="3"/>
        <v>2520</v>
      </c>
      <c r="Y12" s="65"/>
    </row>
    <row r="13" spans="1:25" ht="24.95" customHeight="1">
      <c r="A13" s="133">
        <v>215</v>
      </c>
      <c r="B13" s="50"/>
      <c r="C13" s="50">
        <f t="shared" si="4"/>
        <v>113.33333333333334</v>
      </c>
      <c r="D13" s="50">
        <f t="shared" si="0"/>
        <v>24366.666666666668</v>
      </c>
      <c r="E13" s="51"/>
      <c r="F13" s="139"/>
      <c r="G13" s="140" t="s">
        <v>68</v>
      </c>
      <c r="H13" s="133">
        <v>215</v>
      </c>
      <c r="I13" s="141" t="s">
        <v>71</v>
      </c>
      <c r="J13" s="142" t="s">
        <v>68</v>
      </c>
      <c r="K13" s="143">
        <v>215</v>
      </c>
      <c r="L13" s="144"/>
      <c r="M13" s="144">
        <v>100</v>
      </c>
      <c r="N13" s="145">
        <f t="shared" si="1"/>
        <v>21500</v>
      </c>
      <c r="O13" s="142" t="s">
        <v>68</v>
      </c>
      <c r="P13" s="143">
        <f>215</f>
        <v>215</v>
      </c>
      <c r="Q13" s="144"/>
      <c r="R13" s="144">
        <v>150</v>
      </c>
      <c r="S13" s="145">
        <f t="shared" si="2"/>
        <v>32250</v>
      </c>
      <c r="T13" s="142" t="s">
        <v>68</v>
      </c>
      <c r="U13" s="146">
        <v>215</v>
      </c>
      <c r="V13" s="136"/>
      <c r="W13" s="136">
        <v>90</v>
      </c>
      <c r="X13" s="145">
        <f t="shared" si="3"/>
        <v>19350</v>
      </c>
      <c r="Y13" s="65"/>
    </row>
    <row r="14" spans="1:25" ht="24.95" customHeight="1">
      <c r="A14" s="133">
        <v>8</v>
      </c>
      <c r="B14" s="50"/>
      <c r="C14" s="50">
        <f t="shared" si="4"/>
        <v>113.33333333333333</v>
      </c>
      <c r="D14" s="50">
        <f t="shared" si="0"/>
        <v>906.66666666666663</v>
      </c>
      <c r="E14" s="51"/>
      <c r="F14" s="139"/>
      <c r="G14" s="140" t="s">
        <v>68</v>
      </c>
      <c r="H14" s="133">
        <v>8</v>
      </c>
      <c r="I14" s="141" t="s">
        <v>72</v>
      </c>
      <c r="J14" s="142" t="s">
        <v>68</v>
      </c>
      <c r="K14" s="143">
        <v>8</v>
      </c>
      <c r="L14" s="144"/>
      <c r="M14" s="144">
        <v>100</v>
      </c>
      <c r="N14" s="145">
        <f t="shared" si="1"/>
        <v>800</v>
      </c>
      <c r="O14" s="142" t="s">
        <v>68</v>
      </c>
      <c r="P14" s="143">
        <f>8</f>
        <v>8</v>
      </c>
      <c r="Q14" s="144"/>
      <c r="R14" s="144">
        <v>150</v>
      </c>
      <c r="S14" s="145">
        <f t="shared" si="2"/>
        <v>1200</v>
      </c>
      <c r="T14" s="142" t="s">
        <v>68</v>
      </c>
      <c r="U14" s="143">
        <v>8</v>
      </c>
      <c r="V14" s="136"/>
      <c r="W14" s="136">
        <v>90</v>
      </c>
      <c r="X14" s="145">
        <f t="shared" si="3"/>
        <v>720</v>
      </c>
      <c r="Y14" s="65"/>
    </row>
    <row r="15" spans="1:25" ht="24.95" customHeight="1">
      <c r="A15" s="133">
        <v>2</v>
      </c>
      <c r="B15" s="50"/>
      <c r="C15" s="50">
        <f t="shared" si="4"/>
        <v>113.33333333333333</v>
      </c>
      <c r="D15" s="50">
        <f t="shared" si="0"/>
        <v>226.66666666666666</v>
      </c>
      <c r="E15" s="51"/>
      <c r="F15" s="139"/>
      <c r="G15" s="140" t="s">
        <v>68</v>
      </c>
      <c r="H15" s="133">
        <v>2</v>
      </c>
      <c r="I15" s="141" t="s">
        <v>73</v>
      </c>
      <c r="J15" s="142" t="s">
        <v>68</v>
      </c>
      <c r="K15" s="143">
        <v>2</v>
      </c>
      <c r="L15" s="144"/>
      <c r="M15" s="144">
        <v>100</v>
      </c>
      <c r="N15" s="145">
        <f t="shared" si="1"/>
        <v>200</v>
      </c>
      <c r="O15" s="142"/>
      <c r="P15" s="147">
        <v>2</v>
      </c>
      <c r="Q15" s="144"/>
      <c r="R15" s="144">
        <v>150</v>
      </c>
      <c r="S15" s="145">
        <f t="shared" si="2"/>
        <v>300</v>
      </c>
      <c r="T15" s="142" t="s">
        <v>68</v>
      </c>
      <c r="U15" s="148">
        <v>2</v>
      </c>
      <c r="V15" s="136"/>
      <c r="W15" s="136">
        <v>90</v>
      </c>
      <c r="X15" s="145">
        <f t="shared" si="3"/>
        <v>180</v>
      </c>
      <c r="Y15" s="65"/>
    </row>
    <row r="16" spans="1:25" ht="24.95" customHeight="1">
      <c r="A16" s="133">
        <v>8</v>
      </c>
      <c r="B16" s="50"/>
      <c r="C16" s="50">
        <f t="shared" si="4"/>
        <v>113.33333333333333</v>
      </c>
      <c r="D16" s="50">
        <f t="shared" si="0"/>
        <v>906.66666666666663</v>
      </c>
      <c r="E16" s="51"/>
      <c r="F16" s="139"/>
      <c r="G16" s="140" t="s">
        <v>68</v>
      </c>
      <c r="H16" s="133">
        <v>8</v>
      </c>
      <c r="I16" s="141" t="s">
        <v>74</v>
      </c>
      <c r="J16" s="142" t="s">
        <v>68</v>
      </c>
      <c r="K16" s="143">
        <v>8</v>
      </c>
      <c r="L16" s="144"/>
      <c r="M16" s="144">
        <v>100</v>
      </c>
      <c r="N16" s="145">
        <f t="shared" si="1"/>
        <v>800</v>
      </c>
      <c r="O16" s="142"/>
      <c r="P16" s="147">
        <v>8</v>
      </c>
      <c r="Q16" s="144"/>
      <c r="R16" s="144">
        <v>150</v>
      </c>
      <c r="S16" s="145">
        <f t="shared" si="2"/>
        <v>1200</v>
      </c>
      <c r="T16" s="142" t="s">
        <v>68</v>
      </c>
      <c r="U16" s="148">
        <v>8</v>
      </c>
      <c r="V16" s="136"/>
      <c r="W16" s="136">
        <v>90</v>
      </c>
      <c r="X16" s="145">
        <f t="shared" si="3"/>
        <v>720</v>
      </c>
      <c r="Y16" s="65"/>
    </row>
    <row r="17" spans="1:25" ht="24.95" customHeight="1">
      <c r="A17" s="133">
        <v>25</v>
      </c>
      <c r="B17" s="50"/>
      <c r="C17" s="50">
        <f t="shared" si="4"/>
        <v>113.33333333333334</v>
      </c>
      <c r="D17" s="50">
        <f t="shared" si="0"/>
        <v>2833.3333333333335</v>
      </c>
      <c r="E17" s="51"/>
      <c r="F17" s="139"/>
      <c r="G17" s="140" t="s">
        <v>68</v>
      </c>
      <c r="H17" s="133">
        <v>25</v>
      </c>
      <c r="I17" s="141" t="s">
        <v>75</v>
      </c>
      <c r="J17" s="142" t="s">
        <v>68</v>
      </c>
      <c r="K17" s="143">
        <v>25</v>
      </c>
      <c r="L17" s="144"/>
      <c r="M17" s="144">
        <v>100</v>
      </c>
      <c r="N17" s="145">
        <f t="shared" ref="N17" si="5">SUM(M17+L17)*K17</f>
        <v>2500</v>
      </c>
      <c r="O17" s="142"/>
      <c r="P17" s="147">
        <v>25</v>
      </c>
      <c r="Q17" s="144"/>
      <c r="R17" s="144">
        <v>150</v>
      </c>
      <c r="S17" s="145">
        <f t="shared" si="2"/>
        <v>3750</v>
      </c>
      <c r="T17" s="142" t="s">
        <v>68</v>
      </c>
      <c r="U17" s="148">
        <v>25</v>
      </c>
      <c r="V17" s="136"/>
      <c r="W17" s="136">
        <v>90</v>
      </c>
      <c r="X17" s="145">
        <f t="shared" si="3"/>
        <v>2250</v>
      </c>
      <c r="Y17" s="65"/>
    </row>
    <row r="18" spans="1:25" ht="24.95" customHeight="1">
      <c r="A18" s="133">
        <v>4</v>
      </c>
      <c r="B18" s="50"/>
      <c r="C18" s="50">
        <f t="shared" si="4"/>
        <v>113.33333333333333</v>
      </c>
      <c r="D18" s="50">
        <f t="shared" si="0"/>
        <v>453.33333333333331</v>
      </c>
      <c r="E18" s="51"/>
      <c r="F18" s="139"/>
      <c r="G18" s="140" t="s">
        <v>68</v>
      </c>
      <c r="H18" s="133">
        <v>4</v>
      </c>
      <c r="I18" s="141" t="s">
        <v>76</v>
      </c>
      <c r="J18" s="142" t="s">
        <v>68</v>
      </c>
      <c r="K18" s="143">
        <v>4</v>
      </c>
      <c r="L18" s="144"/>
      <c r="M18" s="144">
        <v>100</v>
      </c>
      <c r="N18" s="145">
        <f t="shared" si="1"/>
        <v>400</v>
      </c>
      <c r="O18" s="142"/>
      <c r="P18" s="147">
        <v>4</v>
      </c>
      <c r="Q18" s="144"/>
      <c r="R18" s="144">
        <v>150</v>
      </c>
      <c r="S18" s="145">
        <f t="shared" si="2"/>
        <v>600</v>
      </c>
      <c r="T18" s="142" t="s">
        <v>68</v>
      </c>
      <c r="U18" s="148">
        <v>4</v>
      </c>
      <c r="V18" s="136"/>
      <c r="W18" s="136">
        <v>90</v>
      </c>
      <c r="X18" s="145">
        <f t="shared" si="3"/>
        <v>360</v>
      </c>
      <c r="Y18" s="65"/>
    </row>
    <row r="19" spans="1:25" ht="24.95" customHeight="1">
      <c r="A19" s="149"/>
      <c r="B19" s="50"/>
      <c r="C19" s="50"/>
      <c r="D19" s="50"/>
      <c r="E19" s="51"/>
      <c r="F19" s="139"/>
      <c r="G19" s="140" t="s">
        <v>68</v>
      </c>
      <c r="H19" s="133"/>
      <c r="I19" s="150" t="s">
        <v>77</v>
      </c>
      <c r="J19" s="142" t="s">
        <v>68</v>
      </c>
      <c r="K19" s="143">
        <v>8</v>
      </c>
      <c r="L19" s="144"/>
      <c r="M19" s="144">
        <v>0</v>
      </c>
      <c r="N19" s="145">
        <f>SUM(M19+L19)*K19</f>
        <v>0</v>
      </c>
      <c r="O19" s="142" t="s">
        <v>68</v>
      </c>
      <c r="P19" s="143">
        <f>7</f>
        <v>7</v>
      </c>
      <c r="Q19" s="144"/>
      <c r="R19" s="151">
        <v>42.39</v>
      </c>
      <c r="S19" s="145"/>
      <c r="T19" s="142" t="s">
        <v>68</v>
      </c>
      <c r="U19" s="146"/>
      <c r="V19" s="136"/>
      <c r="W19" s="136"/>
      <c r="X19" s="145">
        <f>SUM(W19+V19)*U19</f>
        <v>0</v>
      </c>
      <c r="Y19" s="65"/>
    </row>
    <row r="20" spans="1:25" ht="24.95" customHeight="1">
      <c r="A20" s="149"/>
      <c r="B20" s="50"/>
      <c r="C20" s="50"/>
      <c r="D20" s="50"/>
      <c r="E20" s="51"/>
      <c r="F20" s="139"/>
      <c r="G20" s="140" t="s">
        <v>68</v>
      </c>
      <c r="H20" s="133"/>
      <c r="I20" s="150" t="s">
        <v>78</v>
      </c>
      <c r="J20" s="142" t="s">
        <v>68</v>
      </c>
      <c r="K20" s="143">
        <v>11</v>
      </c>
      <c r="L20" s="144"/>
      <c r="M20" s="144">
        <v>0</v>
      </c>
      <c r="N20" s="145">
        <f>SUM(M20+L20)*K20</f>
        <v>0</v>
      </c>
      <c r="O20" s="142" t="s">
        <v>68</v>
      </c>
      <c r="P20" s="143">
        <f>11</f>
        <v>11</v>
      </c>
      <c r="Q20" s="144"/>
      <c r="R20" s="151">
        <v>42.39</v>
      </c>
      <c r="S20" s="145"/>
      <c r="T20" s="142" t="s">
        <v>68</v>
      </c>
      <c r="U20" s="143"/>
      <c r="V20" s="136"/>
      <c r="W20" s="136"/>
      <c r="X20" s="145">
        <f>SUM(W20+V20)*U20</f>
        <v>0</v>
      </c>
      <c r="Y20" s="65"/>
    </row>
    <row r="21" spans="1:25" ht="24.95" customHeight="1">
      <c r="A21" s="149"/>
      <c r="B21" s="50"/>
      <c r="C21" s="50"/>
      <c r="D21" s="50"/>
      <c r="E21" s="51"/>
      <c r="F21" s="139"/>
      <c r="G21" s="140" t="s">
        <v>68</v>
      </c>
      <c r="H21" s="133"/>
      <c r="I21" s="150" t="s">
        <v>79</v>
      </c>
      <c r="J21" s="142" t="s">
        <v>68</v>
      </c>
      <c r="K21" s="143">
        <v>2</v>
      </c>
      <c r="L21" s="144"/>
      <c r="M21" s="144">
        <v>0</v>
      </c>
      <c r="N21" s="145">
        <f>SUM(M21+L21)*K21</f>
        <v>0</v>
      </c>
      <c r="O21" s="142" t="s">
        <v>68</v>
      </c>
      <c r="P21" s="143">
        <f>1</f>
        <v>1</v>
      </c>
      <c r="Q21" s="144"/>
      <c r="R21" s="151">
        <v>42.39</v>
      </c>
      <c r="S21" s="145"/>
      <c r="T21" s="142" t="s">
        <v>68</v>
      </c>
      <c r="U21" s="143"/>
      <c r="V21" s="136"/>
      <c r="W21" s="136"/>
      <c r="X21" s="145">
        <f>SUM(W21+V21)*U21</f>
        <v>0</v>
      </c>
      <c r="Y21" s="65"/>
    </row>
    <row r="22" spans="1:25" ht="24.95" customHeight="1">
      <c r="A22" s="149"/>
      <c r="B22" s="50"/>
      <c r="C22" s="50"/>
      <c r="D22" s="50"/>
      <c r="E22" s="51"/>
      <c r="F22" s="139"/>
      <c r="G22" s="140" t="s">
        <v>68</v>
      </c>
      <c r="H22" s="133"/>
      <c r="I22" s="150" t="s">
        <v>80</v>
      </c>
      <c r="J22" s="142" t="s">
        <v>68</v>
      </c>
      <c r="K22" s="143">
        <v>1</v>
      </c>
      <c r="L22" s="144"/>
      <c r="M22" s="144">
        <v>0</v>
      </c>
      <c r="N22" s="145">
        <f t="shared" si="1"/>
        <v>0</v>
      </c>
      <c r="O22" s="142" t="s">
        <v>68</v>
      </c>
      <c r="P22" s="143">
        <f>1</f>
        <v>1</v>
      </c>
      <c r="Q22" s="144"/>
      <c r="R22" s="144">
        <v>42.39</v>
      </c>
      <c r="S22" s="145"/>
      <c r="T22" s="142" t="s">
        <v>68</v>
      </c>
      <c r="U22" s="143"/>
      <c r="V22" s="136"/>
      <c r="W22" s="136"/>
      <c r="X22" s="145"/>
      <c r="Y22" s="65"/>
    </row>
    <row r="23" spans="1:25" ht="24.95" customHeight="1">
      <c r="A23" s="49"/>
      <c r="B23" s="50"/>
      <c r="C23" s="50"/>
      <c r="D23" s="50"/>
      <c r="E23" s="51"/>
      <c r="F23" s="139"/>
      <c r="G23" s="152"/>
      <c r="H23" s="133"/>
      <c r="I23" s="141" t="s">
        <v>81</v>
      </c>
      <c r="J23" s="142"/>
      <c r="K23" s="140"/>
      <c r="L23" s="144"/>
      <c r="M23" s="144"/>
      <c r="N23" s="145">
        <f t="shared" si="1"/>
        <v>0</v>
      </c>
      <c r="O23" s="142" t="s">
        <v>82</v>
      </c>
      <c r="P23" s="143">
        <v>1</v>
      </c>
      <c r="Q23" s="144"/>
      <c r="R23" s="144">
        <v>3841.2</v>
      </c>
      <c r="S23" s="145">
        <f t="shared" si="2"/>
        <v>3841.2</v>
      </c>
      <c r="T23" s="142"/>
      <c r="U23" s="140"/>
      <c r="V23" s="136"/>
      <c r="W23" s="136"/>
      <c r="X23" s="145"/>
      <c r="Y23" s="65"/>
    </row>
    <row r="24" spans="1:25" ht="24.95" customHeight="1">
      <c r="A24" s="49"/>
      <c r="B24" s="50"/>
      <c r="C24" s="50"/>
      <c r="D24" s="50"/>
      <c r="E24" s="51"/>
      <c r="F24" s="139"/>
      <c r="G24" s="152"/>
      <c r="H24" s="133"/>
      <c r="I24" s="153"/>
      <c r="J24" s="142"/>
      <c r="K24" s="140"/>
      <c r="L24" s="144"/>
      <c r="M24" s="144"/>
      <c r="N24" s="154"/>
      <c r="O24" s="142"/>
      <c r="P24" s="140"/>
      <c r="Q24" s="144"/>
      <c r="R24" s="144"/>
      <c r="S24" s="154"/>
      <c r="T24" s="142"/>
      <c r="U24" s="140"/>
      <c r="V24" s="144"/>
      <c r="W24" s="144"/>
      <c r="X24" s="154"/>
      <c r="Y24" s="65"/>
    </row>
    <row r="25" spans="1:25" ht="6.75" customHeight="1">
      <c r="A25" s="49"/>
      <c r="B25" s="50"/>
      <c r="C25" s="50"/>
      <c r="D25" s="50"/>
      <c r="E25" s="51"/>
      <c r="F25" s="139"/>
      <c r="G25" s="152"/>
      <c r="H25" s="133"/>
      <c r="I25" s="141"/>
      <c r="J25" s="142"/>
      <c r="K25" s="155"/>
      <c r="L25" s="144"/>
      <c r="M25" s="144"/>
      <c r="N25" s="154"/>
      <c r="O25" s="142"/>
      <c r="P25" s="155"/>
      <c r="Q25" s="144"/>
      <c r="R25" s="144"/>
      <c r="S25" s="154"/>
      <c r="T25" s="142"/>
      <c r="U25" s="155"/>
      <c r="V25" s="144"/>
      <c r="W25" s="144"/>
      <c r="X25" s="154"/>
      <c r="Y25" s="65"/>
    </row>
    <row r="26" spans="1:25" ht="27.75" customHeight="1">
      <c r="A26" s="156">
        <f>H26</f>
        <v>450</v>
      </c>
      <c r="B26" s="50"/>
      <c r="C26" s="157">
        <f>D26/A26</f>
        <v>116.17866666666667</v>
      </c>
      <c r="D26" s="50">
        <f>AVERAGEA(N26,S26,X26)</f>
        <v>52280.4</v>
      </c>
      <c r="E26" s="51"/>
      <c r="F26" s="132"/>
      <c r="G26" s="140" t="s">
        <v>68</v>
      </c>
      <c r="H26" s="133">
        <f>SUM(H11:H25)</f>
        <v>450</v>
      </c>
      <c r="I26" s="158" t="s">
        <v>83</v>
      </c>
      <c r="J26" s="159"/>
      <c r="K26" s="156">
        <f>SUM(K11:K18)</f>
        <v>450</v>
      </c>
      <c r="L26" s="160">
        <f>SUM(L11:L21)</f>
        <v>0</v>
      </c>
      <c r="M26" s="160">
        <f>SUM(M11:M22)</f>
        <v>800</v>
      </c>
      <c r="N26" s="161">
        <f>SUM(N10:N24)</f>
        <v>45000</v>
      </c>
      <c r="O26" s="159"/>
      <c r="P26" s="133">
        <f>SUM(P11:P25)</f>
        <v>471</v>
      </c>
      <c r="Q26" s="160">
        <f>SUM(Q11:Q23)</f>
        <v>0</v>
      </c>
      <c r="R26" s="160">
        <f>SUM(R11:R23)</f>
        <v>5210.76</v>
      </c>
      <c r="S26" s="161">
        <f>SUM(S10:S24)</f>
        <v>71341.2</v>
      </c>
      <c r="T26" s="159"/>
      <c r="U26" s="133">
        <f>SUM(U11:U25)</f>
        <v>450</v>
      </c>
      <c r="V26" s="160">
        <f>SUM(V11:V24)</f>
        <v>0</v>
      </c>
      <c r="W26" s="160">
        <f>SUM(W11:W24)</f>
        <v>720</v>
      </c>
      <c r="X26" s="161">
        <f>SUM(X11:X24)</f>
        <v>40500</v>
      </c>
    </row>
    <row r="27" spans="1:25" ht="19.5" customHeight="1">
      <c r="A27" s="49"/>
      <c r="B27" s="50"/>
      <c r="C27" s="50"/>
      <c r="D27" s="50"/>
      <c r="E27" s="51"/>
      <c r="F27" s="132"/>
      <c r="G27" s="133"/>
      <c r="H27" s="133"/>
      <c r="I27" s="134"/>
      <c r="J27" s="135"/>
      <c r="K27" s="136"/>
      <c r="L27" s="144"/>
      <c r="M27" s="144"/>
      <c r="N27" s="154"/>
      <c r="O27" s="135"/>
      <c r="P27" s="136"/>
      <c r="Q27" s="144"/>
      <c r="R27" s="144"/>
      <c r="S27" s="154"/>
      <c r="T27" s="135"/>
      <c r="U27" s="136"/>
      <c r="V27" s="144"/>
      <c r="W27" s="144"/>
      <c r="X27" s="154"/>
    </row>
    <row r="28" spans="1:25" ht="28.5" customHeight="1">
      <c r="A28" s="162"/>
      <c r="B28" s="50"/>
      <c r="C28" s="163"/>
      <c r="D28" s="50"/>
      <c r="E28" s="51"/>
      <c r="F28" s="467" t="s">
        <v>84</v>
      </c>
      <c r="G28" s="468"/>
      <c r="H28" s="468"/>
      <c r="I28" s="469"/>
      <c r="J28" s="164"/>
      <c r="K28" s="165"/>
      <c r="L28" s="166">
        <f>L26</f>
        <v>0</v>
      </c>
      <c r="M28" s="166">
        <f>M26</f>
        <v>800</v>
      </c>
      <c r="N28" s="167">
        <f>N26</f>
        <v>45000</v>
      </c>
      <c r="O28" s="164"/>
      <c r="P28" s="165"/>
      <c r="Q28" s="166">
        <f>Q26</f>
        <v>0</v>
      </c>
      <c r="R28" s="166">
        <f>R26</f>
        <v>5210.76</v>
      </c>
      <c r="S28" s="167">
        <f>S26</f>
        <v>71341.2</v>
      </c>
      <c r="T28" s="164"/>
      <c r="U28" s="165"/>
      <c r="V28" s="166">
        <f>V26</f>
        <v>0</v>
      </c>
      <c r="W28" s="166">
        <f>W26</f>
        <v>720</v>
      </c>
      <c r="X28" s="167">
        <f>X26</f>
        <v>40500</v>
      </c>
    </row>
    <row r="29" spans="1:25" ht="19.5" customHeight="1" thickBot="1">
      <c r="A29" s="149"/>
      <c r="B29" s="50"/>
      <c r="C29" s="50"/>
      <c r="D29" s="50"/>
      <c r="E29" s="51"/>
      <c r="F29" s="132"/>
      <c r="G29" s="133"/>
      <c r="H29" s="133"/>
      <c r="I29" s="134"/>
      <c r="J29" s="142"/>
      <c r="K29" s="168"/>
      <c r="L29" s="470" t="s">
        <v>85</v>
      </c>
      <c r="M29" s="471"/>
      <c r="N29" s="472"/>
      <c r="O29" s="142"/>
      <c r="P29" s="168"/>
      <c r="Q29" s="169"/>
      <c r="R29" s="170"/>
      <c r="S29" s="171"/>
      <c r="T29" s="142"/>
      <c r="U29" s="168"/>
      <c r="V29" s="169"/>
      <c r="W29" s="170"/>
      <c r="X29" s="171"/>
      <c r="Y29" s="172"/>
    </row>
    <row r="30" spans="1:25" s="175" customFormat="1" ht="28.5" customHeight="1" thickBot="1">
      <c r="A30" s="458"/>
      <c r="B30" s="459"/>
      <c r="C30" s="459"/>
      <c r="D30" s="459"/>
      <c r="E30" s="173"/>
      <c r="F30" s="460"/>
      <c r="G30" s="461"/>
      <c r="H30" s="461"/>
      <c r="I30" s="462"/>
      <c r="J30" s="463" t="s">
        <v>86</v>
      </c>
      <c r="K30" s="464"/>
      <c r="L30" s="464"/>
      <c r="M30" s="464"/>
      <c r="N30" s="174">
        <f>N28/12</f>
        <v>3750</v>
      </c>
      <c r="O30" s="463"/>
      <c r="P30" s="464"/>
      <c r="Q30" s="464"/>
      <c r="R30" s="464"/>
      <c r="S30" s="465"/>
      <c r="T30" s="463"/>
      <c r="U30" s="464"/>
      <c r="V30" s="464"/>
      <c r="W30" s="464"/>
      <c r="X30" s="465"/>
    </row>
    <row r="31" spans="1:25" s="175" customFormat="1" ht="20.100000000000001" customHeight="1">
      <c r="A31" s="384"/>
      <c r="B31" s="385"/>
      <c r="C31" s="466"/>
      <c r="D31" s="176"/>
      <c r="E31" s="177"/>
      <c r="F31" s="178"/>
      <c r="G31" s="178"/>
      <c r="H31" s="178"/>
      <c r="I31" s="178"/>
      <c r="J31" s="179"/>
      <c r="K31" s="180"/>
      <c r="L31" s="180"/>
      <c r="M31" s="180"/>
      <c r="N31" s="181"/>
      <c r="O31" s="179"/>
      <c r="P31" s="180"/>
      <c r="Q31" s="180"/>
      <c r="R31" s="180"/>
      <c r="S31" s="181"/>
      <c r="T31" s="179"/>
      <c r="U31" s="180"/>
      <c r="V31" s="180"/>
      <c r="W31" s="180"/>
      <c r="X31" s="181"/>
    </row>
    <row r="32" spans="1:25" s="175" customFormat="1" ht="13.5" customHeight="1">
      <c r="A32" s="448" t="s">
        <v>87</v>
      </c>
      <c r="B32" s="449"/>
      <c r="C32" s="449"/>
      <c r="D32" s="449"/>
      <c r="E32" s="94"/>
      <c r="F32" s="448" t="s">
        <v>88</v>
      </c>
      <c r="G32" s="452"/>
      <c r="H32" s="454" t="s">
        <v>89</v>
      </c>
      <c r="I32" s="449"/>
      <c r="J32" s="448"/>
      <c r="K32" s="449"/>
      <c r="L32" s="449"/>
      <c r="M32" s="449"/>
      <c r="N32" s="456"/>
      <c r="O32" s="448"/>
      <c r="P32" s="449"/>
      <c r="Q32" s="449"/>
      <c r="R32" s="449"/>
      <c r="S32" s="456"/>
      <c r="T32" s="448"/>
      <c r="U32" s="449"/>
      <c r="V32" s="449"/>
      <c r="W32" s="449"/>
      <c r="X32" s="456"/>
    </row>
    <row r="33" spans="1:24" s="175" customFormat="1" ht="24" customHeight="1">
      <c r="A33" s="450"/>
      <c r="B33" s="451"/>
      <c r="C33" s="451"/>
      <c r="D33" s="451"/>
      <c r="E33" s="182"/>
      <c r="F33" s="450"/>
      <c r="G33" s="453"/>
      <c r="H33" s="455"/>
      <c r="I33" s="451"/>
      <c r="J33" s="450"/>
      <c r="K33" s="451"/>
      <c r="L33" s="451"/>
      <c r="M33" s="451"/>
      <c r="N33" s="457"/>
      <c r="O33" s="450"/>
      <c r="P33" s="451"/>
      <c r="Q33" s="451"/>
      <c r="R33" s="451"/>
      <c r="S33" s="457"/>
      <c r="T33" s="450"/>
      <c r="U33" s="451"/>
      <c r="V33" s="451"/>
      <c r="W33" s="451"/>
      <c r="X33" s="457"/>
    </row>
    <row r="34" spans="1:24" s="175" customFormat="1" ht="35.1" customHeight="1">
      <c r="A34" s="432"/>
      <c r="B34" s="433"/>
      <c r="C34" s="436"/>
      <c r="D34" s="437"/>
      <c r="E34" s="183"/>
      <c r="F34" s="438">
        <v>1</v>
      </c>
      <c r="G34" s="439"/>
      <c r="H34" s="184" t="s">
        <v>90</v>
      </c>
      <c r="I34" s="185"/>
      <c r="J34" s="440" t="s">
        <v>91</v>
      </c>
      <c r="K34" s="441"/>
      <c r="L34" s="441"/>
      <c r="M34" s="441"/>
      <c r="N34" s="442"/>
      <c r="O34" s="440" t="s">
        <v>92</v>
      </c>
      <c r="P34" s="441"/>
      <c r="Q34" s="441"/>
      <c r="R34" s="441"/>
      <c r="S34" s="442"/>
      <c r="T34" s="440" t="s">
        <v>93</v>
      </c>
      <c r="U34" s="441"/>
      <c r="V34" s="441"/>
      <c r="W34" s="441"/>
      <c r="X34" s="442"/>
    </row>
    <row r="35" spans="1:24" s="175" customFormat="1" ht="35.1" customHeight="1" thickBot="1">
      <c r="A35" s="434"/>
      <c r="B35" s="435"/>
      <c r="C35" s="443"/>
      <c r="D35" s="444"/>
      <c r="E35" s="183"/>
      <c r="F35" s="391">
        <v>2</v>
      </c>
      <c r="G35" s="399"/>
      <c r="H35" s="400" t="s">
        <v>94</v>
      </c>
      <c r="I35" s="401"/>
      <c r="J35" s="429"/>
      <c r="K35" s="430"/>
      <c r="L35" s="430"/>
      <c r="M35" s="430"/>
      <c r="N35" s="431"/>
      <c r="O35" s="429"/>
      <c r="P35" s="430"/>
      <c r="Q35" s="430"/>
      <c r="R35" s="430"/>
      <c r="S35" s="431"/>
      <c r="T35" s="429"/>
      <c r="U35" s="430"/>
      <c r="V35" s="430"/>
      <c r="W35" s="430"/>
      <c r="X35" s="431"/>
    </row>
    <row r="36" spans="1:24" s="175" customFormat="1" ht="35.1" customHeight="1">
      <c r="A36" s="414"/>
      <c r="B36" s="415"/>
      <c r="C36" s="186"/>
      <c r="D36" s="187"/>
      <c r="E36" s="183"/>
      <c r="F36" s="391">
        <v>3</v>
      </c>
      <c r="G36" s="399"/>
      <c r="H36" s="400" t="s">
        <v>95</v>
      </c>
      <c r="I36" s="401"/>
      <c r="J36" s="421" t="s">
        <v>96</v>
      </c>
      <c r="K36" s="422"/>
      <c r="L36" s="422"/>
      <c r="M36" s="422"/>
      <c r="N36" s="423"/>
      <c r="O36" s="421"/>
      <c r="P36" s="422"/>
      <c r="Q36" s="422"/>
      <c r="R36" s="422"/>
      <c r="S36" s="423"/>
      <c r="T36" s="421"/>
      <c r="U36" s="422"/>
      <c r="V36" s="422"/>
      <c r="W36" s="422"/>
      <c r="X36" s="423"/>
    </row>
    <row r="37" spans="1:24" s="175" customFormat="1" ht="35.1" customHeight="1" thickBot="1">
      <c r="A37" s="416"/>
      <c r="B37" s="417"/>
      <c r="C37" s="188"/>
      <c r="D37" s="189"/>
      <c r="E37" s="183"/>
      <c r="F37" s="391">
        <v>4</v>
      </c>
      <c r="G37" s="399"/>
      <c r="H37" s="400" t="s">
        <v>97</v>
      </c>
      <c r="I37" s="401"/>
      <c r="J37" s="445"/>
      <c r="K37" s="446"/>
      <c r="L37" s="446"/>
      <c r="M37" s="446"/>
      <c r="N37" s="447"/>
      <c r="O37" s="445"/>
      <c r="P37" s="446"/>
      <c r="Q37" s="446"/>
      <c r="R37" s="446"/>
      <c r="S37" s="447"/>
      <c r="T37" s="445"/>
      <c r="U37" s="446"/>
      <c r="V37" s="446"/>
      <c r="W37" s="446"/>
      <c r="X37" s="447"/>
    </row>
    <row r="38" spans="1:24" s="175" customFormat="1" ht="35.1" customHeight="1">
      <c r="A38" s="414"/>
      <c r="B38" s="415"/>
      <c r="C38" s="186"/>
      <c r="D38" s="187"/>
      <c r="E38" s="183"/>
      <c r="F38" s="391">
        <v>5</v>
      </c>
      <c r="G38" s="399"/>
      <c r="H38" s="400" t="s">
        <v>98</v>
      </c>
      <c r="I38" s="401"/>
      <c r="J38" s="418"/>
      <c r="K38" s="419"/>
      <c r="L38" s="419"/>
      <c r="M38" s="419"/>
      <c r="N38" s="420"/>
      <c r="O38" s="418"/>
      <c r="P38" s="419"/>
      <c r="Q38" s="419"/>
      <c r="R38" s="419"/>
      <c r="S38" s="420"/>
      <c r="T38" s="418"/>
      <c r="U38" s="419"/>
      <c r="V38" s="419"/>
      <c r="W38" s="419"/>
      <c r="X38" s="420"/>
    </row>
    <row r="39" spans="1:24" s="175" customFormat="1" ht="35.1" customHeight="1" thickBot="1">
      <c r="A39" s="416"/>
      <c r="B39" s="417"/>
      <c r="C39" s="188"/>
      <c r="D39" s="189"/>
      <c r="E39" s="183"/>
      <c r="F39" s="391">
        <v>6</v>
      </c>
      <c r="G39" s="399"/>
      <c r="H39" s="427" t="s">
        <v>99</v>
      </c>
      <c r="I39" s="428"/>
      <c r="J39" s="408"/>
      <c r="K39" s="409"/>
      <c r="L39" s="409"/>
      <c r="M39" s="409"/>
      <c r="N39" s="410"/>
      <c r="O39" s="408"/>
      <c r="P39" s="409"/>
      <c r="Q39" s="409"/>
      <c r="R39" s="409"/>
      <c r="S39" s="410"/>
      <c r="T39" s="408"/>
      <c r="U39" s="409"/>
      <c r="V39" s="409"/>
      <c r="W39" s="409"/>
      <c r="X39" s="410"/>
    </row>
    <row r="40" spans="1:24" s="175" customFormat="1" ht="35.1" customHeight="1">
      <c r="A40" s="414"/>
      <c r="B40" s="415"/>
      <c r="C40" s="186"/>
      <c r="D40" s="187"/>
      <c r="E40" s="183"/>
      <c r="F40" s="391">
        <v>7</v>
      </c>
      <c r="G40" s="399"/>
      <c r="H40" s="427" t="s">
        <v>100</v>
      </c>
      <c r="I40" s="428"/>
      <c r="J40" s="408"/>
      <c r="K40" s="409"/>
      <c r="L40" s="409"/>
      <c r="M40" s="409"/>
      <c r="N40" s="410"/>
      <c r="O40" s="408"/>
      <c r="P40" s="409"/>
      <c r="Q40" s="409"/>
      <c r="R40" s="409"/>
      <c r="S40" s="410"/>
      <c r="T40" s="408"/>
      <c r="U40" s="409"/>
      <c r="V40" s="409"/>
      <c r="W40" s="409"/>
      <c r="X40" s="410"/>
    </row>
    <row r="41" spans="1:24" s="175" customFormat="1" ht="35.1" customHeight="1" thickBot="1">
      <c r="A41" s="416"/>
      <c r="B41" s="417"/>
      <c r="C41" s="188"/>
      <c r="D41" s="189"/>
      <c r="E41" s="183"/>
      <c r="F41" s="391">
        <v>8</v>
      </c>
      <c r="G41" s="399"/>
      <c r="H41" s="400" t="s">
        <v>101</v>
      </c>
      <c r="I41" s="401"/>
      <c r="J41" s="408"/>
      <c r="K41" s="409"/>
      <c r="L41" s="409"/>
      <c r="M41" s="409"/>
      <c r="N41" s="410"/>
      <c r="O41" s="408"/>
      <c r="P41" s="409"/>
      <c r="Q41" s="409"/>
      <c r="R41" s="409"/>
      <c r="S41" s="410"/>
      <c r="T41" s="408"/>
      <c r="U41" s="409"/>
      <c r="V41" s="409"/>
      <c r="W41" s="409"/>
      <c r="X41" s="410"/>
    </row>
    <row r="42" spans="1:24" s="175" customFormat="1" ht="35.1" customHeight="1">
      <c r="A42" s="414"/>
      <c r="B42" s="415"/>
      <c r="C42" s="186"/>
      <c r="D42" s="187"/>
      <c r="E42" s="183"/>
      <c r="F42" s="391">
        <v>9</v>
      </c>
      <c r="G42" s="399"/>
      <c r="H42" s="400" t="s">
        <v>102</v>
      </c>
      <c r="I42" s="401"/>
      <c r="J42" s="421" t="s">
        <v>103</v>
      </c>
      <c r="K42" s="422"/>
      <c r="L42" s="422"/>
      <c r="M42" s="422"/>
      <c r="N42" s="423"/>
      <c r="O42" s="424"/>
      <c r="P42" s="425"/>
      <c r="Q42" s="425"/>
      <c r="R42" s="425"/>
      <c r="S42" s="426"/>
      <c r="T42" s="421"/>
      <c r="U42" s="422"/>
      <c r="V42" s="422"/>
      <c r="W42" s="422"/>
      <c r="X42" s="423"/>
    </row>
    <row r="43" spans="1:24" s="175" customFormat="1" ht="35.1" customHeight="1" thickBot="1">
      <c r="A43" s="416"/>
      <c r="B43" s="417"/>
      <c r="C43" s="188"/>
      <c r="D43" s="189"/>
      <c r="E43" s="183"/>
      <c r="F43" s="391">
        <v>10</v>
      </c>
      <c r="G43" s="399"/>
      <c r="H43" s="400" t="s">
        <v>104</v>
      </c>
      <c r="I43" s="401"/>
      <c r="J43" s="408"/>
      <c r="K43" s="409"/>
      <c r="L43" s="409"/>
      <c r="M43" s="409"/>
      <c r="N43" s="410"/>
      <c r="O43" s="408"/>
      <c r="P43" s="409"/>
      <c r="Q43" s="409"/>
      <c r="R43" s="409"/>
      <c r="S43" s="410"/>
      <c r="T43" s="408"/>
      <c r="U43" s="409"/>
      <c r="V43" s="409"/>
      <c r="W43" s="409"/>
      <c r="X43" s="410"/>
    </row>
    <row r="44" spans="1:24" s="175" customFormat="1" ht="35.1" customHeight="1">
      <c r="A44" s="414"/>
      <c r="B44" s="415"/>
      <c r="C44" s="190"/>
      <c r="D44" s="191"/>
      <c r="E44" s="183"/>
      <c r="F44" s="391">
        <v>11</v>
      </c>
      <c r="G44" s="399"/>
      <c r="H44" s="400" t="s">
        <v>105</v>
      </c>
      <c r="I44" s="401"/>
      <c r="J44" s="408"/>
      <c r="K44" s="409"/>
      <c r="L44" s="409"/>
      <c r="M44" s="409"/>
      <c r="N44" s="410"/>
      <c r="O44" s="408"/>
      <c r="P44" s="409"/>
      <c r="Q44" s="409"/>
      <c r="R44" s="409"/>
      <c r="S44" s="410"/>
      <c r="T44" s="408"/>
      <c r="U44" s="409"/>
      <c r="V44" s="409"/>
      <c r="W44" s="409"/>
      <c r="X44" s="410"/>
    </row>
    <row r="45" spans="1:24" s="175" customFormat="1" ht="35.1" customHeight="1" thickBot="1">
      <c r="A45" s="416"/>
      <c r="B45" s="417"/>
      <c r="C45" s="188"/>
      <c r="D45" s="189"/>
      <c r="E45" s="183"/>
      <c r="F45" s="391">
        <v>12</v>
      </c>
      <c r="G45" s="399"/>
      <c r="H45" s="400" t="s">
        <v>106</v>
      </c>
      <c r="I45" s="401"/>
      <c r="J45" s="408"/>
      <c r="K45" s="409"/>
      <c r="L45" s="409"/>
      <c r="M45" s="409"/>
      <c r="N45" s="410"/>
      <c r="O45" s="408"/>
      <c r="P45" s="409"/>
      <c r="Q45" s="409"/>
      <c r="R45" s="409"/>
      <c r="S45" s="410"/>
      <c r="T45" s="408"/>
      <c r="U45" s="409"/>
      <c r="V45" s="409"/>
      <c r="W45" s="409"/>
      <c r="X45" s="410"/>
    </row>
    <row r="46" spans="1:24" s="175" customFormat="1" ht="35.1" customHeight="1">
      <c r="A46" s="192" t="s">
        <v>107</v>
      </c>
      <c r="B46" s="193"/>
      <c r="C46" s="193"/>
      <c r="D46" s="193"/>
      <c r="E46" s="194"/>
      <c r="F46" s="391">
        <v>13</v>
      </c>
      <c r="G46" s="399"/>
      <c r="H46" s="400" t="s">
        <v>108</v>
      </c>
      <c r="I46" s="401"/>
      <c r="J46" s="411" t="s">
        <v>109</v>
      </c>
      <c r="K46" s="412"/>
      <c r="L46" s="412"/>
      <c r="M46" s="412"/>
      <c r="N46" s="413"/>
      <c r="O46" s="411" t="s">
        <v>110</v>
      </c>
      <c r="P46" s="412"/>
      <c r="Q46" s="412"/>
      <c r="R46" s="412"/>
      <c r="S46" s="413"/>
      <c r="T46" s="411" t="s">
        <v>111</v>
      </c>
      <c r="U46" s="412"/>
      <c r="V46" s="412"/>
      <c r="W46" s="412"/>
      <c r="X46" s="413"/>
    </row>
    <row r="47" spans="1:24" s="175" customFormat="1" ht="35.1" customHeight="1">
      <c r="A47" s="195"/>
      <c r="B47" s="196"/>
      <c r="C47" s="196"/>
      <c r="D47" s="196"/>
      <c r="E47" s="183"/>
      <c r="F47" s="391">
        <v>14</v>
      </c>
      <c r="G47" s="399"/>
      <c r="H47" s="400" t="s">
        <v>112</v>
      </c>
      <c r="I47" s="401"/>
      <c r="J47" s="405">
        <v>44824</v>
      </c>
      <c r="K47" s="406"/>
      <c r="L47" s="406"/>
      <c r="M47" s="406"/>
      <c r="N47" s="407"/>
      <c r="O47" s="405">
        <v>44832</v>
      </c>
      <c r="P47" s="406"/>
      <c r="Q47" s="406"/>
      <c r="R47" s="406"/>
      <c r="S47" s="407"/>
      <c r="T47" s="405">
        <v>45035</v>
      </c>
      <c r="U47" s="406"/>
      <c r="V47" s="406"/>
      <c r="W47" s="406"/>
      <c r="X47" s="407"/>
    </row>
    <row r="48" spans="1:24" s="175" customFormat="1" ht="35.1" customHeight="1">
      <c r="A48" s="192"/>
      <c r="B48" s="193"/>
      <c r="C48" s="193"/>
      <c r="D48" s="193"/>
      <c r="E48" s="194"/>
      <c r="F48" s="391">
        <v>15</v>
      </c>
      <c r="G48" s="399"/>
      <c r="H48" s="400" t="s">
        <v>113</v>
      </c>
      <c r="I48" s="401"/>
      <c r="J48" s="408" t="s">
        <v>114</v>
      </c>
      <c r="K48" s="409"/>
      <c r="L48" s="409"/>
      <c r="M48" s="409"/>
      <c r="N48" s="410"/>
      <c r="O48" s="408" t="s">
        <v>114</v>
      </c>
      <c r="P48" s="409"/>
      <c r="Q48" s="409"/>
      <c r="R48" s="409"/>
      <c r="S48" s="410"/>
      <c r="T48" s="408" t="s">
        <v>115</v>
      </c>
      <c r="U48" s="409"/>
      <c r="V48" s="409"/>
      <c r="W48" s="409"/>
      <c r="X48" s="410"/>
    </row>
    <row r="49" spans="1:25" s="175" customFormat="1" ht="35.1" customHeight="1">
      <c r="A49" s="195"/>
      <c r="B49" s="196"/>
      <c r="C49" s="196"/>
      <c r="D49" s="196"/>
      <c r="E49" s="197"/>
      <c r="F49" s="391">
        <v>16</v>
      </c>
      <c r="G49" s="399"/>
      <c r="H49" s="400" t="s">
        <v>116</v>
      </c>
      <c r="I49" s="401"/>
      <c r="J49" s="402"/>
      <c r="K49" s="403"/>
      <c r="L49" s="403"/>
      <c r="M49" s="403"/>
      <c r="N49" s="404"/>
      <c r="O49" s="402"/>
      <c r="P49" s="403"/>
      <c r="Q49" s="403"/>
      <c r="R49" s="403"/>
      <c r="S49" s="404"/>
      <c r="T49" s="402"/>
      <c r="U49" s="403"/>
      <c r="V49" s="403"/>
      <c r="W49" s="403"/>
      <c r="X49" s="404"/>
    </row>
    <row r="50" spans="1:25" s="175" customFormat="1" ht="35.1" customHeight="1">
      <c r="A50" s="192"/>
      <c r="B50" s="193"/>
      <c r="C50" s="193"/>
      <c r="D50" s="193"/>
      <c r="E50" s="198"/>
      <c r="F50" s="391">
        <v>17</v>
      </c>
      <c r="G50" s="399"/>
      <c r="H50" s="400" t="s">
        <v>117</v>
      </c>
      <c r="I50" s="401"/>
      <c r="J50" s="396" t="s">
        <v>118</v>
      </c>
      <c r="K50" s="397"/>
      <c r="L50" s="397"/>
      <c r="M50" s="397"/>
      <c r="N50" s="398"/>
      <c r="O50" s="396" t="s">
        <v>119</v>
      </c>
      <c r="P50" s="397"/>
      <c r="Q50" s="397"/>
      <c r="R50" s="397"/>
      <c r="S50" s="398"/>
      <c r="T50" s="396" t="s">
        <v>120</v>
      </c>
      <c r="U50" s="397"/>
      <c r="V50" s="397"/>
      <c r="W50" s="397"/>
      <c r="X50" s="398"/>
    </row>
    <row r="51" spans="1:25" s="175" customFormat="1" ht="35.1" customHeight="1">
      <c r="A51" s="195"/>
      <c r="B51" s="196"/>
      <c r="C51" s="196"/>
      <c r="D51" s="196"/>
      <c r="E51" s="183"/>
      <c r="F51" s="387"/>
      <c r="G51" s="388"/>
      <c r="H51" s="394"/>
      <c r="I51" s="395"/>
      <c r="J51" s="396" t="s">
        <v>121</v>
      </c>
      <c r="K51" s="397"/>
      <c r="L51" s="397"/>
      <c r="M51" s="397"/>
      <c r="N51" s="398"/>
      <c r="O51" s="396" t="s">
        <v>121</v>
      </c>
      <c r="P51" s="397"/>
      <c r="Q51" s="397"/>
      <c r="R51" s="397"/>
      <c r="S51" s="398"/>
      <c r="T51" s="396"/>
      <c r="U51" s="397"/>
      <c r="V51" s="397"/>
      <c r="W51" s="397"/>
      <c r="X51" s="398"/>
    </row>
    <row r="52" spans="1:25" s="175" customFormat="1" ht="35.1" customHeight="1">
      <c r="A52" s="192"/>
      <c r="B52" s="193"/>
      <c r="C52" s="193"/>
      <c r="D52" s="193"/>
      <c r="E52" s="194"/>
      <c r="F52" s="387"/>
      <c r="G52" s="388"/>
      <c r="H52" s="394"/>
      <c r="I52" s="395"/>
      <c r="J52" s="396" t="s">
        <v>122</v>
      </c>
      <c r="K52" s="397"/>
      <c r="L52" s="397"/>
      <c r="M52" s="397"/>
      <c r="N52" s="398"/>
      <c r="O52" s="396" t="s">
        <v>122</v>
      </c>
      <c r="P52" s="397"/>
      <c r="Q52" s="397"/>
      <c r="R52" s="397"/>
      <c r="S52" s="398"/>
      <c r="T52" s="396" t="s">
        <v>120</v>
      </c>
      <c r="U52" s="397"/>
      <c r="V52" s="397"/>
      <c r="W52" s="397"/>
      <c r="X52" s="398"/>
    </row>
    <row r="53" spans="1:25" s="175" customFormat="1" ht="35.1" customHeight="1">
      <c r="A53" s="384"/>
      <c r="B53" s="385"/>
      <c r="C53" s="385"/>
      <c r="D53" s="386"/>
      <c r="E53" s="194"/>
      <c r="F53" s="387"/>
      <c r="G53" s="388"/>
      <c r="H53" s="389"/>
      <c r="I53" s="390"/>
      <c r="J53" s="391"/>
      <c r="K53" s="392"/>
      <c r="L53" s="392"/>
      <c r="M53" s="392"/>
      <c r="N53" s="393"/>
      <c r="O53" s="391"/>
      <c r="P53" s="392"/>
      <c r="Q53" s="392"/>
      <c r="R53" s="392"/>
      <c r="S53" s="393"/>
      <c r="T53" s="199"/>
      <c r="U53" s="200"/>
      <c r="V53" s="200"/>
      <c r="W53" s="200"/>
      <c r="X53" s="201"/>
    </row>
    <row r="54" spans="1:25" s="175" customFormat="1" ht="35.1" customHeight="1">
      <c r="A54" s="192"/>
      <c r="B54" s="193"/>
      <c r="C54" s="193"/>
      <c r="D54" s="193"/>
      <c r="E54" s="194"/>
      <c r="F54" s="202"/>
      <c r="G54" s="202"/>
      <c r="H54" s="389"/>
      <c r="I54" s="390"/>
      <c r="J54" s="203"/>
      <c r="K54" s="204"/>
      <c r="L54" s="204"/>
      <c r="M54" s="204"/>
      <c r="N54" s="205"/>
      <c r="O54" s="203"/>
      <c r="P54" s="204"/>
      <c r="Q54" s="204"/>
      <c r="R54" s="204"/>
      <c r="S54" s="205"/>
      <c r="T54" s="376"/>
      <c r="U54" s="377"/>
      <c r="V54" s="377"/>
      <c r="W54" s="377"/>
      <c r="X54" s="378"/>
    </row>
    <row r="55" spans="1:25" s="175" customFormat="1" ht="35.1" customHeight="1" thickBot="1">
      <c r="A55" s="206"/>
      <c r="B55" s="207"/>
      <c r="C55" s="207"/>
      <c r="D55" s="207"/>
      <c r="E55" s="208"/>
      <c r="F55" s="209"/>
      <c r="G55" s="209"/>
      <c r="H55" s="379"/>
      <c r="I55" s="380"/>
      <c r="J55" s="210"/>
      <c r="K55" s="211"/>
      <c r="L55" s="211"/>
      <c r="M55" s="211"/>
      <c r="N55" s="212"/>
      <c r="O55" s="210"/>
      <c r="P55" s="211"/>
      <c r="Q55" s="211"/>
      <c r="R55" s="211"/>
      <c r="S55" s="212"/>
      <c r="T55" s="381"/>
      <c r="U55" s="382"/>
      <c r="V55" s="382"/>
      <c r="W55" s="382"/>
      <c r="X55" s="383"/>
    </row>
    <row r="56" spans="1:25" s="216" customFormat="1" ht="15">
      <c r="A56" s="213"/>
      <c r="B56" s="124"/>
      <c r="C56" s="124"/>
      <c r="D56" s="124"/>
      <c r="E56" s="124"/>
      <c r="F56" s="175"/>
      <c r="G56" s="178"/>
      <c r="H56" s="178"/>
      <c r="I56" s="214"/>
      <c r="J56" s="175"/>
      <c r="K56" s="175"/>
      <c r="L56" s="215"/>
      <c r="M56" s="213"/>
      <c r="N56" s="213"/>
      <c r="O56" s="175"/>
      <c r="P56" s="175"/>
      <c r="Q56" s="215"/>
      <c r="R56" s="213"/>
      <c r="S56" s="213"/>
      <c r="T56" s="175"/>
      <c r="U56" s="175"/>
      <c r="V56" s="215"/>
      <c r="W56" s="213"/>
      <c r="X56" s="213"/>
      <c r="Y56" s="175"/>
    </row>
    <row r="57" spans="1:25" s="216" customFormat="1" ht="15">
      <c r="A57" s="213"/>
      <c r="B57" s="124"/>
      <c r="C57" s="124"/>
      <c r="D57" s="124"/>
      <c r="E57" s="124"/>
      <c r="F57" s="175"/>
      <c r="G57" s="178"/>
      <c r="H57" s="178"/>
      <c r="I57" s="214"/>
      <c r="J57" s="175"/>
      <c r="K57" s="175"/>
      <c r="L57" s="215"/>
      <c r="M57" s="213"/>
      <c r="N57" s="213"/>
      <c r="O57" s="175"/>
      <c r="P57" s="175"/>
      <c r="Q57" s="215"/>
      <c r="R57" s="213"/>
      <c r="S57" s="213"/>
      <c r="T57" s="175"/>
      <c r="U57" s="175"/>
      <c r="V57" s="215"/>
      <c r="W57" s="213"/>
      <c r="X57" s="213"/>
      <c r="Y57" s="175"/>
    </row>
    <row r="58" spans="1:25" s="217" customFormat="1">
      <c r="A58" s="213"/>
      <c r="B58" s="124"/>
      <c r="C58" s="124"/>
      <c r="D58" s="124"/>
      <c r="E58" s="124"/>
      <c r="F58" s="175"/>
      <c r="G58" s="178"/>
      <c r="H58" s="178"/>
      <c r="I58" s="214"/>
      <c r="J58" s="175"/>
      <c r="K58" s="175"/>
      <c r="L58" s="215"/>
      <c r="M58" s="213"/>
      <c r="N58" s="213"/>
      <c r="O58" s="175"/>
      <c r="P58" s="175"/>
      <c r="Q58" s="215"/>
      <c r="R58" s="213"/>
      <c r="S58" s="213"/>
      <c r="T58" s="175"/>
      <c r="U58" s="175"/>
      <c r="V58" s="215"/>
      <c r="W58" s="213"/>
      <c r="X58" s="213"/>
      <c r="Y58" s="175"/>
    </row>
    <row r="59" spans="1:25" s="217" customFormat="1">
      <c r="A59" s="213"/>
      <c r="B59" s="124"/>
      <c r="C59" s="124"/>
      <c r="D59" s="124"/>
      <c r="E59" s="124"/>
      <c r="F59" s="175"/>
      <c r="G59" s="178"/>
      <c r="H59" s="178"/>
      <c r="I59" s="214"/>
      <c r="J59" s="175"/>
      <c r="K59" s="175"/>
      <c r="L59" s="215"/>
      <c r="M59" s="213"/>
      <c r="N59" s="213"/>
      <c r="O59" s="175"/>
      <c r="P59" s="175"/>
      <c r="Q59" s="215"/>
      <c r="R59" s="213"/>
      <c r="S59" s="213"/>
      <c r="T59" s="175"/>
      <c r="U59" s="175"/>
      <c r="V59" s="215"/>
      <c r="W59" s="213"/>
      <c r="X59" s="213"/>
      <c r="Y59" s="175"/>
    </row>
    <row r="60" spans="1:25" s="217" customFormat="1">
      <c r="A60" s="213"/>
      <c r="B60" s="124"/>
      <c r="C60" s="124"/>
      <c r="D60" s="124"/>
      <c r="E60" s="124"/>
      <c r="F60" s="175"/>
      <c r="G60" s="178"/>
      <c r="H60" s="178"/>
      <c r="I60" s="214"/>
      <c r="J60" s="175"/>
      <c r="K60" s="175"/>
      <c r="L60" s="215"/>
      <c r="M60" s="213"/>
      <c r="N60" s="213"/>
      <c r="O60" s="175"/>
      <c r="P60" s="175"/>
      <c r="Q60" s="215"/>
      <c r="R60" s="213"/>
      <c r="S60" s="213"/>
      <c r="T60" s="175"/>
      <c r="U60" s="175"/>
      <c r="V60" s="215"/>
      <c r="W60" s="213"/>
      <c r="X60" s="213"/>
      <c r="Y60" s="175"/>
    </row>
    <row r="61" spans="1:25" s="217" customFormat="1">
      <c r="A61" s="213"/>
      <c r="B61" s="124"/>
      <c r="C61" s="124"/>
      <c r="D61" s="124"/>
      <c r="E61" s="124"/>
      <c r="F61" s="175"/>
      <c r="G61" s="178"/>
      <c r="H61" s="178"/>
      <c r="I61" s="214"/>
      <c r="J61" s="175"/>
      <c r="K61" s="175"/>
      <c r="L61" s="215"/>
      <c r="M61" s="213"/>
      <c r="N61" s="213"/>
      <c r="O61" s="175"/>
      <c r="P61" s="175"/>
      <c r="Q61" s="215"/>
      <c r="R61" s="213"/>
      <c r="S61" s="213"/>
      <c r="T61" s="175"/>
      <c r="U61" s="175"/>
      <c r="V61" s="215"/>
      <c r="W61" s="213"/>
      <c r="X61" s="213"/>
      <c r="Y61" s="175"/>
    </row>
  </sheetData>
  <sheetProtection formatCells="0" formatColumns="0" formatRows="0" insertColumns="0" insertRows="0" insertHyperlinks="0" deleteColumns="0" deleteRows="0" sort="0" autoFilter="0" pivotTables="0"/>
  <mergeCells count="156">
    <mergeCell ref="L1:M1"/>
    <mergeCell ref="Q1:R1"/>
    <mergeCell ref="V1:W1"/>
    <mergeCell ref="F2:I2"/>
    <mergeCell ref="J2:N2"/>
    <mergeCell ref="O2:S2"/>
    <mergeCell ref="T2:X2"/>
    <mergeCell ref="A3:D3"/>
    <mergeCell ref="F3:I3"/>
    <mergeCell ref="J3:N3"/>
    <mergeCell ref="O3:S3"/>
    <mergeCell ref="T3:X3"/>
    <mergeCell ref="F28:I28"/>
    <mergeCell ref="L29:N29"/>
    <mergeCell ref="T4:X4"/>
    <mergeCell ref="A5:A7"/>
    <mergeCell ref="B5:B7"/>
    <mergeCell ref="C5:D5"/>
    <mergeCell ref="J5:J7"/>
    <mergeCell ref="K5:K7"/>
    <mergeCell ref="L5:N5"/>
    <mergeCell ref="O5:O7"/>
    <mergeCell ref="P5:P7"/>
    <mergeCell ref="Q5:S5"/>
    <mergeCell ref="A4:D4"/>
    <mergeCell ref="F4:F5"/>
    <mergeCell ref="G4:I5"/>
    <mergeCell ref="J4:N4"/>
    <mergeCell ref="O4:S4"/>
    <mergeCell ref="T5:T7"/>
    <mergeCell ref="U5:U7"/>
    <mergeCell ref="V5:X5"/>
    <mergeCell ref="L6:N6"/>
    <mergeCell ref="A32:D33"/>
    <mergeCell ref="F32:G33"/>
    <mergeCell ref="H32:I33"/>
    <mergeCell ref="J32:N33"/>
    <mergeCell ref="O32:S33"/>
    <mergeCell ref="T32:X33"/>
    <mergeCell ref="A30:D30"/>
    <mergeCell ref="F30:I30"/>
    <mergeCell ref="J30:M30"/>
    <mergeCell ref="O30:S30"/>
    <mergeCell ref="T30:X30"/>
    <mergeCell ref="A31:C31"/>
    <mergeCell ref="O35:S35"/>
    <mergeCell ref="T35:X35"/>
    <mergeCell ref="A36:B37"/>
    <mergeCell ref="F36:G36"/>
    <mergeCell ref="H36:I36"/>
    <mergeCell ref="J36:N36"/>
    <mergeCell ref="O36:S36"/>
    <mergeCell ref="T36:X36"/>
    <mergeCell ref="F37:G37"/>
    <mergeCell ref="H37:I37"/>
    <mergeCell ref="A34:B35"/>
    <mergeCell ref="C34:D34"/>
    <mergeCell ref="F34:G34"/>
    <mergeCell ref="J34:N34"/>
    <mergeCell ref="O34:S34"/>
    <mergeCell ref="T34:X34"/>
    <mergeCell ref="C35:D35"/>
    <mergeCell ref="F35:G35"/>
    <mergeCell ref="H35:I35"/>
    <mergeCell ref="J35:N35"/>
    <mergeCell ref="J37:N37"/>
    <mergeCell ref="O37:S37"/>
    <mergeCell ref="T37:X37"/>
    <mergeCell ref="A38:B39"/>
    <mergeCell ref="F38:G38"/>
    <mergeCell ref="H38:I38"/>
    <mergeCell ref="J38:N38"/>
    <mergeCell ref="O38:S38"/>
    <mergeCell ref="T38:X38"/>
    <mergeCell ref="F39:G39"/>
    <mergeCell ref="A42:B43"/>
    <mergeCell ref="F42:G42"/>
    <mergeCell ref="H42:I42"/>
    <mergeCell ref="J42:N42"/>
    <mergeCell ref="O42:S42"/>
    <mergeCell ref="H39:I39"/>
    <mergeCell ref="J39:N39"/>
    <mergeCell ref="O39:S39"/>
    <mergeCell ref="T39:X39"/>
    <mergeCell ref="A40:B41"/>
    <mergeCell ref="F40:G40"/>
    <mergeCell ref="H40:I40"/>
    <mergeCell ref="J40:N40"/>
    <mergeCell ref="O40:S40"/>
    <mergeCell ref="T40:X40"/>
    <mergeCell ref="T42:X42"/>
    <mergeCell ref="F43:G43"/>
    <mergeCell ref="H43:I43"/>
    <mergeCell ref="J43:N43"/>
    <mergeCell ref="O43:S43"/>
    <mergeCell ref="T43:X43"/>
    <mergeCell ref="F41:G41"/>
    <mergeCell ref="H41:I41"/>
    <mergeCell ref="J41:N41"/>
    <mergeCell ref="O41:S41"/>
    <mergeCell ref="T41:X41"/>
    <mergeCell ref="T45:X45"/>
    <mergeCell ref="F46:G46"/>
    <mergeCell ref="H46:I46"/>
    <mergeCell ref="J46:N46"/>
    <mergeCell ref="O46:S46"/>
    <mergeCell ref="T46:X46"/>
    <mergeCell ref="A44:B45"/>
    <mergeCell ref="F44:G44"/>
    <mergeCell ref="H44:I44"/>
    <mergeCell ref="J44:N44"/>
    <mergeCell ref="O44:S44"/>
    <mergeCell ref="T44:X44"/>
    <mergeCell ref="F45:G45"/>
    <mergeCell ref="H45:I45"/>
    <mergeCell ref="J45:N45"/>
    <mergeCell ref="O45:S45"/>
    <mergeCell ref="F47:G47"/>
    <mergeCell ref="H47:I47"/>
    <mergeCell ref="J47:N47"/>
    <mergeCell ref="O47:S47"/>
    <mergeCell ref="T47:X47"/>
    <mergeCell ref="F48:G48"/>
    <mergeCell ref="H48:I48"/>
    <mergeCell ref="J48:N48"/>
    <mergeCell ref="O48:S48"/>
    <mergeCell ref="T48:X48"/>
    <mergeCell ref="F49:G49"/>
    <mergeCell ref="H49:I49"/>
    <mergeCell ref="J49:N49"/>
    <mergeCell ref="O49:S49"/>
    <mergeCell ref="T49:X49"/>
    <mergeCell ref="F50:G50"/>
    <mergeCell ref="H50:I50"/>
    <mergeCell ref="J50:N50"/>
    <mergeCell ref="O50:S50"/>
    <mergeCell ref="T50:X50"/>
    <mergeCell ref="F51:G51"/>
    <mergeCell ref="H51:I51"/>
    <mergeCell ref="J51:N51"/>
    <mergeCell ref="O51:S51"/>
    <mergeCell ref="T51:X51"/>
    <mergeCell ref="F52:G52"/>
    <mergeCell ref="H52:I52"/>
    <mergeCell ref="J52:N52"/>
    <mergeCell ref="O52:S52"/>
    <mergeCell ref="T52:X52"/>
    <mergeCell ref="T54:X54"/>
    <mergeCell ref="H55:I55"/>
    <mergeCell ref="T55:X55"/>
    <mergeCell ref="A53:D53"/>
    <mergeCell ref="F53:G53"/>
    <mergeCell ref="H53:I53"/>
    <mergeCell ref="J53:N53"/>
    <mergeCell ref="O53:S53"/>
    <mergeCell ref="H54:I54"/>
  </mergeCells>
  <printOptions horizontalCentered="1"/>
  <pageMargins left="0.25" right="0.25" top="0.75" bottom="0.75" header="0.3" footer="0.3"/>
  <pageSetup paperSize="8" scale="46" fitToHeight="0" orientation="landscape" verticalDpi="300" r:id="rId1"/>
  <headerFooter alignWithMargins="0">
    <oddFooter>&amp;LKeila Avelino&amp;CPágina &amp;P&amp;R&amp;D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5F631F-221E-4689-9ABF-9C4CC45FD414}">
  <sheetPr>
    <tabColor rgb="FF92D050"/>
    <pageSetUpPr fitToPage="1"/>
  </sheetPr>
  <dimension ref="A1:Y57"/>
  <sheetViews>
    <sheetView showGridLines="0" zoomScale="75" zoomScaleNormal="75" zoomScaleSheetLayoutView="25" workbookViewId="0">
      <pane xSplit="9" ySplit="7" topLeftCell="O8" activePane="bottomRight" state="frozen"/>
      <selection pane="topRight" activeCell="I19" sqref="I19"/>
      <selection pane="bottomLeft" activeCell="I19" sqref="I19"/>
      <selection pane="bottomRight" activeCell="V20" sqref="V20"/>
    </sheetView>
  </sheetViews>
  <sheetFormatPr defaultRowHeight="12.75"/>
  <cols>
    <col min="1" max="1" width="10" style="21" customWidth="1"/>
    <col min="2" max="2" width="10" style="22" customWidth="1"/>
    <col min="3" max="3" width="12" style="22" customWidth="1"/>
    <col min="4" max="4" width="15" style="22" customWidth="1"/>
    <col min="5" max="5" width="0.85546875" style="22" customWidth="1"/>
    <col min="6" max="6" width="8.140625" style="23" customWidth="1"/>
    <col min="7" max="7" width="10.42578125" style="23" customWidth="1"/>
    <col min="8" max="8" width="14.140625" style="23" customWidth="1"/>
    <col min="9" max="9" width="77.7109375" style="23" customWidth="1"/>
    <col min="10" max="11" width="9" style="23" customWidth="1"/>
    <col min="12" max="12" width="19.85546875" style="23" customWidth="1"/>
    <col min="13" max="13" width="21.140625" style="23" customWidth="1"/>
    <col min="14" max="14" width="22.140625" style="23" customWidth="1"/>
    <col min="15" max="16" width="9" style="23" customWidth="1"/>
    <col min="17" max="17" width="19.85546875" style="23" customWidth="1"/>
    <col min="18" max="18" width="21.140625" style="23" customWidth="1"/>
    <col min="19" max="19" width="22.140625" style="23" customWidth="1"/>
    <col min="20" max="21" width="9" style="23" customWidth="1"/>
    <col min="22" max="22" width="19.85546875" style="23" customWidth="1"/>
    <col min="23" max="23" width="19.28515625" style="23" customWidth="1"/>
    <col min="24" max="24" width="20.5703125" style="23" customWidth="1"/>
    <col min="25" max="25" width="14.85546875" style="23" bestFit="1" customWidth="1"/>
    <col min="26" max="257" width="9.140625" style="24"/>
    <col min="258" max="259" width="10" style="24" customWidth="1"/>
    <col min="260" max="260" width="12" style="24" customWidth="1"/>
    <col min="261" max="261" width="15" style="24" customWidth="1"/>
    <col min="262" max="262" width="0.85546875" style="24" customWidth="1"/>
    <col min="263" max="263" width="8.140625" style="24" customWidth="1"/>
    <col min="264" max="264" width="10.42578125" style="24" customWidth="1"/>
    <col min="265" max="265" width="77.7109375" style="24" customWidth="1"/>
    <col min="266" max="267" width="9" style="24" customWidth="1"/>
    <col min="268" max="268" width="19.85546875" style="24" customWidth="1"/>
    <col min="269" max="269" width="21.140625" style="24" customWidth="1"/>
    <col min="270" max="270" width="22.140625" style="24" customWidth="1"/>
    <col min="271" max="272" width="9" style="24" customWidth="1"/>
    <col min="273" max="273" width="19.85546875" style="24" customWidth="1"/>
    <col min="274" max="274" width="21.140625" style="24" customWidth="1"/>
    <col min="275" max="275" width="22.140625" style="24" customWidth="1"/>
    <col min="276" max="277" width="9" style="24" customWidth="1"/>
    <col min="278" max="278" width="19.85546875" style="24" customWidth="1"/>
    <col min="279" max="279" width="19.28515625" style="24" customWidth="1"/>
    <col min="280" max="280" width="20.5703125" style="24" customWidth="1"/>
    <col min="281" max="281" width="14.85546875" style="24" bestFit="1" customWidth="1"/>
    <col min="282" max="513" width="9.140625" style="24"/>
    <col min="514" max="515" width="10" style="24" customWidth="1"/>
    <col min="516" max="516" width="12" style="24" customWidth="1"/>
    <col min="517" max="517" width="15" style="24" customWidth="1"/>
    <col min="518" max="518" width="0.85546875" style="24" customWidth="1"/>
    <col min="519" max="519" width="8.140625" style="24" customWidth="1"/>
    <col min="520" max="520" width="10.42578125" style="24" customWidth="1"/>
    <col min="521" max="521" width="77.7109375" style="24" customWidth="1"/>
    <col min="522" max="523" width="9" style="24" customWidth="1"/>
    <col min="524" max="524" width="19.85546875" style="24" customWidth="1"/>
    <col min="525" max="525" width="21.140625" style="24" customWidth="1"/>
    <col min="526" max="526" width="22.140625" style="24" customWidth="1"/>
    <col min="527" max="528" width="9" style="24" customWidth="1"/>
    <col min="529" max="529" width="19.85546875" style="24" customWidth="1"/>
    <col min="530" max="530" width="21.140625" style="24" customWidth="1"/>
    <col min="531" max="531" width="22.140625" style="24" customWidth="1"/>
    <col min="532" max="533" width="9" style="24" customWidth="1"/>
    <col min="534" max="534" width="19.85546875" style="24" customWidth="1"/>
    <col min="535" max="535" width="19.28515625" style="24" customWidth="1"/>
    <col min="536" max="536" width="20.5703125" style="24" customWidth="1"/>
    <col min="537" max="537" width="14.85546875" style="24" bestFit="1" customWidth="1"/>
    <col min="538" max="769" width="9.140625" style="24"/>
    <col min="770" max="771" width="10" style="24" customWidth="1"/>
    <col min="772" max="772" width="12" style="24" customWidth="1"/>
    <col min="773" max="773" width="15" style="24" customWidth="1"/>
    <col min="774" max="774" width="0.85546875" style="24" customWidth="1"/>
    <col min="775" max="775" width="8.140625" style="24" customWidth="1"/>
    <col min="776" max="776" width="10.42578125" style="24" customWidth="1"/>
    <col min="777" max="777" width="77.7109375" style="24" customWidth="1"/>
    <col min="778" max="779" width="9" style="24" customWidth="1"/>
    <col min="780" max="780" width="19.85546875" style="24" customWidth="1"/>
    <col min="781" max="781" width="21.140625" style="24" customWidth="1"/>
    <col min="782" max="782" width="22.140625" style="24" customWidth="1"/>
    <col min="783" max="784" width="9" style="24" customWidth="1"/>
    <col min="785" max="785" width="19.85546875" style="24" customWidth="1"/>
    <col min="786" max="786" width="21.140625" style="24" customWidth="1"/>
    <col min="787" max="787" width="22.140625" style="24" customWidth="1"/>
    <col min="788" max="789" width="9" style="24" customWidth="1"/>
    <col min="790" max="790" width="19.85546875" style="24" customWidth="1"/>
    <col min="791" max="791" width="19.28515625" style="24" customWidth="1"/>
    <col min="792" max="792" width="20.5703125" style="24" customWidth="1"/>
    <col min="793" max="793" width="14.85546875" style="24" bestFit="1" customWidth="1"/>
    <col min="794" max="1025" width="9.140625" style="24"/>
    <col min="1026" max="1027" width="10" style="24" customWidth="1"/>
    <col min="1028" max="1028" width="12" style="24" customWidth="1"/>
    <col min="1029" max="1029" width="15" style="24" customWidth="1"/>
    <col min="1030" max="1030" width="0.85546875" style="24" customWidth="1"/>
    <col min="1031" max="1031" width="8.140625" style="24" customWidth="1"/>
    <col min="1032" max="1032" width="10.42578125" style="24" customWidth="1"/>
    <col min="1033" max="1033" width="77.7109375" style="24" customWidth="1"/>
    <col min="1034" max="1035" width="9" style="24" customWidth="1"/>
    <col min="1036" max="1036" width="19.85546875" style="24" customWidth="1"/>
    <col min="1037" max="1037" width="21.140625" style="24" customWidth="1"/>
    <col min="1038" max="1038" width="22.140625" style="24" customWidth="1"/>
    <col min="1039" max="1040" width="9" style="24" customWidth="1"/>
    <col min="1041" max="1041" width="19.85546875" style="24" customWidth="1"/>
    <col min="1042" max="1042" width="21.140625" style="24" customWidth="1"/>
    <col min="1043" max="1043" width="22.140625" style="24" customWidth="1"/>
    <col min="1044" max="1045" width="9" style="24" customWidth="1"/>
    <col min="1046" max="1046" width="19.85546875" style="24" customWidth="1"/>
    <col min="1047" max="1047" width="19.28515625" style="24" customWidth="1"/>
    <col min="1048" max="1048" width="20.5703125" style="24" customWidth="1"/>
    <col min="1049" max="1049" width="14.85546875" style="24" bestFit="1" customWidth="1"/>
    <col min="1050" max="1281" width="9.140625" style="24"/>
    <col min="1282" max="1283" width="10" style="24" customWidth="1"/>
    <col min="1284" max="1284" width="12" style="24" customWidth="1"/>
    <col min="1285" max="1285" width="15" style="24" customWidth="1"/>
    <col min="1286" max="1286" width="0.85546875" style="24" customWidth="1"/>
    <col min="1287" max="1287" width="8.140625" style="24" customWidth="1"/>
    <col min="1288" max="1288" width="10.42578125" style="24" customWidth="1"/>
    <col min="1289" max="1289" width="77.7109375" style="24" customWidth="1"/>
    <col min="1290" max="1291" width="9" style="24" customWidth="1"/>
    <col min="1292" max="1292" width="19.85546875" style="24" customWidth="1"/>
    <col min="1293" max="1293" width="21.140625" style="24" customWidth="1"/>
    <col min="1294" max="1294" width="22.140625" style="24" customWidth="1"/>
    <col min="1295" max="1296" width="9" style="24" customWidth="1"/>
    <col min="1297" max="1297" width="19.85546875" style="24" customWidth="1"/>
    <col min="1298" max="1298" width="21.140625" style="24" customWidth="1"/>
    <col min="1299" max="1299" width="22.140625" style="24" customWidth="1"/>
    <col min="1300" max="1301" width="9" style="24" customWidth="1"/>
    <col min="1302" max="1302" width="19.85546875" style="24" customWidth="1"/>
    <col min="1303" max="1303" width="19.28515625" style="24" customWidth="1"/>
    <col min="1304" max="1304" width="20.5703125" style="24" customWidth="1"/>
    <col min="1305" max="1305" width="14.85546875" style="24" bestFit="1" customWidth="1"/>
    <col min="1306" max="1537" width="9.140625" style="24"/>
    <col min="1538" max="1539" width="10" style="24" customWidth="1"/>
    <col min="1540" max="1540" width="12" style="24" customWidth="1"/>
    <col min="1541" max="1541" width="15" style="24" customWidth="1"/>
    <col min="1542" max="1542" width="0.85546875" style="24" customWidth="1"/>
    <col min="1543" max="1543" width="8.140625" style="24" customWidth="1"/>
    <col min="1544" max="1544" width="10.42578125" style="24" customWidth="1"/>
    <col min="1545" max="1545" width="77.7109375" style="24" customWidth="1"/>
    <col min="1546" max="1547" width="9" style="24" customWidth="1"/>
    <col min="1548" max="1548" width="19.85546875" style="24" customWidth="1"/>
    <col min="1549" max="1549" width="21.140625" style="24" customWidth="1"/>
    <col min="1550" max="1550" width="22.140625" style="24" customWidth="1"/>
    <col min="1551" max="1552" width="9" style="24" customWidth="1"/>
    <col min="1553" max="1553" width="19.85546875" style="24" customWidth="1"/>
    <col min="1554" max="1554" width="21.140625" style="24" customWidth="1"/>
    <col min="1555" max="1555" width="22.140625" style="24" customWidth="1"/>
    <col min="1556" max="1557" width="9" style="24" customWidth="1"/>
    <col min="1558" max="1558" width="19.85546875" style="24" customWidth="1"/>
    <col min="1559" max="1559" width="19.28515625" style="24" customWidth="1"/>
    <col min="1560" max="1560" width="20.5703125" style="24" customWidth="1"/>
    <col min="1561" max="1561" width="14.85546875" style="24" bestFit="1" customWidth="1"/>
    <col min="1562" max="1793" width="9.140625" style="24"/>
    <col min="1794" max="1795" width="10" style="24" customWidth="1"/>
    <col min="1796" max="1796" width="12" style="24" customWidth="1"/>
    <col min="1797" max="1797" width="15" style="24" customWidth="1"/>
    <col min="1798" max="1798" width="0.85546875" style="24" customWidth="1"/>
    <col min="1799" max="1799" width="8.140625" style="24" customWidth="1"/>
    <col min="1800" max="1800" width="10.42578125" style="24" customWidth="1"/>
    <col min="1801" max="1801" width="77.7109375" style="24" customWidth="1"/>
    <col min="1802" max="1803" width="9" style="24" customWidth="1"/>
    <col min="1804" max="1804" width="19.85546875" style="24" customWidth="1"/>
    <col min="1805" max="1805" width="21.140625" style="24" customWidth="1"/>
    <col min="1806" max="1806" width="22.140625" style="24" customWidth="1"/>
    <col min="1807" max="1808" width="9" style="24" customWidth="1"/>
    <col min="1809" max="1809" width="19.85546875" style="24" customWidth="1"/>
    <col min="1810" max="1810" width="21.140625" style="24" customWidth="1"/>
    <col min="1811" max="1811" width="22.140625" style="24" customWidth="1"/>
    <col min="1812" max="1813" width="9" style="24" customWidth="1"/>
    <col min="1814" max="1814" width="19.85546875" style="24" customWidth="1"/>
    <col min="1815" max="1815" width="19.28515625" style="24" customWidth="1"/>
    <col min="1816" max="1816" width="20.5703125" style="24" customWidth="1"/>
    <col min="1817" max="1817" width="14.85546875" style="24" bestFit="1" customWidth="1"/>
    <col min="1818" max="2049" width="9.140625" style="24"/>
    <col min="2050" max="2051" width="10" style="24" customWidth="1"/>
    <col min="2052" max="2052" width="12" style="24" customWidth="1"/>
    <col min="2053" max="2053" width="15" style="24" customWidth="1"/>
    <col min="2054" max="2054" width="0.85546875" style="24" customWidth="1"/>
    <col min="2055" max="2055" width="8.140625" style="24" customWidth="1"/>
    <col min="2056" max="2056" width="10.42578125" style="24" customWidth="1"/>
    <col min="2057" max="2057" width="77.7109375" style="24" customWidth="1"/>
    <col min="2058" max="2059" width="9" style="24" customWidth="1"/>
    <col min="2060" max="2060" width="19.85546875" style="24" customWidth="1"/>
    <col min="2061" max="2061" width="21.140625" style="24" customWidth="1"/>
    <col min="2062" max="2062" width="22.140625" style="24" customWidth="1"/>
    <col min="2063" max="2064" width="9" style="24" customWidth="1"/>
    <col min="2065" max="2065" width="19.85546875" style="24" customWidth="1"/>
    <col min="2066" max="2066" width="21.140625" style="24" customWidth="1"/>
    <col min="2067" max="2067" width="22.140625" style="24" customWidth="1"/>
    <col min="2068" max="2069" width="9" style="24" customWidth="1"/>
    <col min="2070" max="2070" width="19.85546875" style="24" customWidth="1"/>
    <col min="2071" max="2071" width="19.28515625" style="24" customWidth="1"/>
    <col min="2072" max="2072" width="20.5703125" style="24" customWidth="1"/>
    <col min="2073" max="2073" width="14.85546875" style="24" bestFit="1" customWidth="1"/>
    <col min="2074" max="2305" width="9.140625" style="24"/>
    <col min="2306" max="2307" width="10" style="24" customWidth="1"/>
    <col min="2308" max="2308" width="12" style="24" customWidth="1"/>
    <col min="2309" max="2309" width="15" style="24" customWidth="1"/>
    <col min="2310" max="2310" width="0.85546875" style="24" customWidth="1"/>
    <col min="2311" max="2311" width="8.140625" style="24" customWidth="1"/>
    <col min="2312" max="2312" width="10.42578125" style="24" customWidth="1"/>
    <col min="2313" max="2313" width="77.7109375" style="24" customWidth="1"/>
    <col min="2314" max="2315" width="9" style="24" customWidth="1"/>
    <col min="2316" max="2316" width="19.85546875" style="24" customWidth="1"/>
    <col min="2317" max="2317" width="21.140625" style="24" customWidth="1"/>
    <col min="2318" max="2318" width="22.140625" style="24" customWidth="1"/>
    <col min="2319" max="2320" width="9" style="24" customWidth="1"/>
    <col min="2321" max="2321" width="19.85546875" style="24" customWidth="1"/>
    <col min="2322" max="2322" width="21.140625" style="24" customWidth="1"/>
    <col min="2323" max="2323" width="22.140625" style="24" customWidth="1"/>
    <col min="2324" max="2325" width="9" style="24" customWidth="1"/>
    <col min="2326" max="2326" width="19.85546875" style="24" customWidth="1"/>
    <col min="2327" max="2327" width="19.28515625" style="24" customWidth="1"/>
    <col min="2328" max="2328" width="20.5703125" style="24" customWidth="1"/>
    <col min="2329" max="2329" width="14.85546875" style="24" bestFit="1" customWidth="1"/>
    <col min="2330" max="2561" width="9.140625" style="24"/>
    <col min="2562" max="2563" width="10" style="24" customWidth="1"/>
    <col min="2564" max="2564" width="12" style="24" customWidth="1"/>
    <col min="2565" max="2565" width="15" style="24" customWidth="1"/>
    <col min="2566" max="2566" width="0.85546875" style="24" customWidth="1"/>
    <col min="2567" max="2567" width="8.140625" style="24" customWidth="1"/>
    <col min="2568" max="2568" width="10.42578125" style="24" customWidth="1"/>
    <col min="2569" max="2569" width="77.7109375" style="24" customWidth="1"/>
    <col min="2570" max="2571" width="9" style="24" customWidth="1"/>
    <col min="2572" max="2572" width="19.85546875" style="24" customWidth="1"/>
    <col min="2573" max="2573" width="21.140625" style="24" customWidth="1"/>
    <col min="2574" max="2574" width="22.140625" style="24" customWidth="1"/>
    <col min="2575" max="2576" width="9" style="24" customWidth="1"/>
    <col min="2577" max="2577" width="19.85546875" style="24" customWidth="1"/>
    <col min="2578" max="2578" width="21.140625" style="24" customWidth="1"/>
    <col min="2579" max="2579" width="22.140625" style="24" customWidth="1"/>
    <col min="2580" max="2581" width="9" style="24" customWidth="1"/>
    <col min="2582" max="2582" width="19.85546875" style="24" customWidth="1"/>
    <col min="2583" max="2583" width="19.28515625" style="24" customWidth="1"/>
    <col min="2584" max="2584" width="20.5703125" style="24" customWidth="1"/>
    <col min="2585" max="2585" width="14.85546875" style="24" bestFit="1" customWidth="1"/>
    <col min="2586" max="2817" width="9.140625" style="24"/>
    <col min="2818" max="2819" width="10" style="24" customWidth="1"/>
    <col min="2820" max="2820" width="12" style="24" customWidth="1"/>
    <col min="2821" max="2821" width="15" style="24" customWidth="1"/>
    <col min="2822" max="2822" width="0.85546875" style="24" customWidth="1"/>
    <col min="2823" max="2823" width="8.140625" style="24" customWidth="1"/>
    <col min="2824" max="2824" width="10.42578125" style="24" customWidth="1"/>
    <col min="2825" max="2825" width="77.7109375" style="24" customWidth="1"/>
    <col min="2826" max="2827" width="9" style="24" customWidth="1"/>
    <col min="2828" max="2828" width="19.85546875" style="24" customWidth="1"/>
    <col min="2829" max="2829" width="21.140625" style="24" customWidth="1"/>
    <col min="2830" max="2830" width="22.140625" style="24" customWidth="1"/>
    <col min="2831" max="2832" width="9" style="24" customWidth="1"/>
    <col min="2833" max="2833" width="19.85546875" style="24" customWidth="1"/>
    <col min="2834" max="2834" width="21.140625" style="24" customWidth="1"/>
    <col min="2835" max="2835" width="22.140625" style="24" customWidth="1"/>
    <col min="2836" max="2837" width="9" style="24" customWidth="1"/>
    <col min="2838" max="2838" width="19.85546875" style="24" customWidth="1"/>
    <col min="2839" max="2839" width="19.28515625" style="24" customWidth="1"/>
    <col min="2840" max="2840" width="20.5703125" style="24" customWidth="1"/>
    <col min="2841" max="2841" width="14.85546875" style="24" bestFit="1" customWidth="1"/>
    <col min="2842" max="3073" width="9.140625" style="24"/>
    <col min="3074" max="3075" width="10" style="24" customWidth="1"/>
    <col min="3076" max="3076" width="12" style="24" customWidth="1"/>
    <col min="3077" max="3077" width="15" style="24" customWidth="1"/>
    <col min="3078" max="3078" width="0.85546875" style="24" customWidth="1"/>
    <col min="3079" max="3079" width="8.140625" style="24" customWidth="1"/>
    <col min="3080" max="3080" width="10.42578125" style="24" customWidth="1"/>
    <col min="3081" max="3081" width="77.7109375" style="24" customWidth="1"/>
    <col min="3082" max="3083" width="9" style="24" customWidth="1"/>
    <col min="3084" max="3084" width="19.85546875" style="24" customWidth="1"/>
    <col min="3085" max="3085" width="21.140625" style="24" customWidth="1"/>
    <col min="3086" max="3086" width="22.140625" style="24" customWidth="1"/>
    <col min="3087" max="3088" width="9" style="24" customWidth="1"/>
    <col min="3089" max="3089" width="19.85546875" style="24" customWidth="1"/>
    <col min="3090" max="3090" width="21.140625" style="24" customWidth="1"/>
    <col min="3091" max="3091" width="22.140625" style="24" customWidth="1"/>
    <col min="3092" max="3093" width="9" style="24" customWidth="1"/>
    <col min="3094" max="3094" width="19.85546875" style="24" customWidth="1"/>
    <col min="3095" max="3095" width="19.28515625" style="24" customWidth="1"/>
    <col min="3096" max="3096" width="20.5703125" style="24" customWidth="1"/>
    <col min="3097" max="3097" width="14.85546875" style="24" bestFit="1" customWidth="1"/>
    <col min="3098" max="3329" width="9.140625" style="24"/>
    <col min="3330" max="3331" width="10" style="24" customWidth="1"/>
    <col min="3332" max="3332" width="12" style="24" customWidth="1"/>
    <col min="3333" max="3333" width="15" style="24" customWidth="1"/>
    <col min="3334" max="3334" width="0.85546875" style="24" customWidth="1"/>
    <col min="3335" max="3335" width="8.140625" style="24" customWidth="1"/>
    <col min="3336" max="3336" width="10.42578125" style="24" customWidth="1"/>
    <col min="3337" max="3337" width="77.7109375" style="24" customWidth="1"/>
    <col min="3338" max="3339" width="9" style="24" customWidth="1"/>
    <col min="3340" max="3340" width="19.85546875" style="24" customWidth="1"/>
    <col min="3341" max="3341" width="21.140625" style="24" customWidth="1"/>
    <col min="3342" max="3342" width="22.140625" style="24" customWidth="1"/>
    <col min="3343" max="3344" width="9" style="24" customWidth="1"/>
    <col min="3345" max="3345" width="19.85546875" style="24" customWidth="1"/>
    <col min="3346" max="3346" width="21.140625" style="24" customWidth="1"/>
    <col min="3347" max="3347" width="22.140625" style="24" customWidth="1"/>
    <col min="3348" max="3349" width="9" style="24" customWidth="1"/>
    <col min="3350" max="3350" width="19.85546875" style="24" customWidth="1"/>
    <col min="3351" max="3351" width="19.28515625" style="24" customWidth="1"/>
    <col min="3352" max="3352" width="20.5703125" style="24" customWidth="1"/>
    <col min="3353" max="3353" width="14.85546875" style="24" bestFit="1" customWidth="1"/>
    <col min="3354" max="3585" width="9.140625" style="24"/>
    <col min="3586" max="3587" width="10" style="24" customWidth="1"/>
    <col min="3588" max="3588" width="12" style="24" customWidth="1"/>
    <col min="3589" max="3589" width="15" style="24" customWidth="1"/>
    <col min="3590" max="3590" width="0.85546875" style="24" customWidth="1"/>
    <col min="3591" max="3591" width="8.140625" style="24" customWidth="1"/>
    <col min="3592" max="3592" width="10.42578125" style="24" customWidth="1"/>
    <col min="3593" max="3593" width="77.7109375" style="24" customWidth="1"/>
    <col min="3594" max="3595" width="9" style="24" customWidth="1"/>
    <col min="3596" max="3596" width="19.85546875" style="24" customWidth="1"/>
    <col min="3597" max="3597" width="21.140625" style="24" customWidth="1"/>
    <col min="3598" max="3598" width="22.140625" style="24" customWidth="1"/>
    <col min="3599" max="3600" width="9" style="24" customWidth="1"/>
    <col min="3601" max="3601" width="19.85546875" style="24" customWidth="1"/>
    <col min="3602" max="3602" width="21.140625" style="24" customWidth="1"/>
    <col min="3603" max="3603" width="22.140625" style="24" customWidth="1"/>
    <col min="3604" max="3605" width="9" style="24" customWidth="1"/>
    <col min="3606" max="3606" width="19.85546875" style="24" customWidth="1"/>
    <col min="3607" max="3607" width="19.28515625" style="24" customWidth="1"/>
    <col min="3608" max="3608" width="20.5703125" style="24" customWidth="1"/>
    <col min="3609" max="3609" width="14.85546875" style="24" bestFit="1" customWidth="1"/>
    <col min="3610" max="3841" width="9.140625" style="24"/>
    <col min="3842" max="3843" width="10" style="24" customWidth="1"/>
    <col min="3844" max="3844" width="12" style="24" customWidth="1"/>
    <col min="3845" max="3845" width="15" style="24" customWidth="1"/>
    <col min="3846" max="3846" width="0.85546875" style="24" customWidth="1"/>
    <col min="3847" max="3847" width="8.140625" style="24" customWidth="1"/>
    <col min="3848" max="3848" width="10.42578125" style="24" customWidth="1"/>
    <col min="3849" max="3849" width="77.7109375" style="24" customWidth="1"/>
    <col min="3850" max="3851" width="9" style="24" customWidth="1"/>
    <col min="3852" max="3852" width="19.85546875" style="24" customWidth="1"/>
    <col min="3853" max="3853" width="21.140625" style="24" customWidth="1"/>
    <col min="3854" max="3854" width="22.140625" style="24" customWidth="1"/>
    <col min="3855" max="3856" width="9" style="24" customWidth="1"/>
    <col min="3857" max="3857" width="19.85546875" style="24" customWidth="1"/>
    <col min="3858" max="3858" width="21.140625" style="24" customWidth="1"/>
    <col min="3859" max="3859" width="22.140625" style="24" customWidth="1"/>
    <col min="3860" max="3861" width="9" style="24" customWidth="1"/>
    <col min="3862" max="3862" width="19.85546875" style="24" customWidth="1"/>
    <col min="3863" max="3863" width="19.28515625" style="24" customWidth="1"/>
    <col min="3864" max="3864" width="20.5703125" style="24" customWidth="1"/>
    <col min="3865" max="3865" width="14.85546875" style="24" bestFit="1" customWidth="1"/>
    <col min="3866" max="4097" width="9.140625" style="24"/>
    <col min="4098" max="4099" width="10" style="24" customWidth="1"/>
    <col min="4100" max="4100" width="12" style="24" customWidth="1"/>
    <col min="4101" max="4101" width="15" style="24" customWidth="1"/>
    <col min="4102" max="4102" width="0.85546875" style="24" customWidth="1"/>
    <col min="4103" max="4103" width="8.140625" style="24" customWidth="1"/>
    <col min="4104" max="4104" width="10.42578125" style="24" customWidth="1"/>
    <col min="4105" max="4105" width="77.7109375" style="24" customWidth="1"/>
    <col min="4106" max="4107" width="9" style="24" customWidth="1"/>
    <col min="4108" max="4108" width="19.85546875" style="24" customWidth="1"/>
    <col min="4109" max="4109" width="21.140625" style="24" customWidth="1"/>
    <col min="4110" max="4110" width="22.140625" style="24" customWidth="1"/>
    <col min="4111" max="4112" width="9" style="24" customWidth="1"/>
    <col min="4113" max="4113" width="19.85546875" style="24" customWidth="1"/>
    <col min="4114" max="4114" width="21.140625" style="24" customWidth="1"/>
    <col min="4115" max="4115" width="22.140625" style="24" customWidth="1"/>
    <col min="4116" max="4117" width="9" style="24" customWidth="1"/>
    <col min="4118" max="4118" width="19.85546875" style="24" customWidth="1"/>
    <col min="4119" max="4119" width="19.28515625" style="24" customWidth="1"/>
    <col min="4120" max="4120" width="20.5703125" style="24" customWidth="1"/>
    <col min="4121" max="4121" width="14.85546875" style="24" bestFit="1" customWidth="1"/>
    <col min="4122" max="4353" width="9.140625" style="24"/>
    <col min="4354" max="4355" width="10" style="24" customWidth="1"/>
    <col min="4356" max="4356" width="12" style="24" customWidth="1"/>
    <col min="4357" max="4357" width="15" style="24" customWidth="1"/>
    <col min="4358" max="4358" width="0.85546875" style="24" customWidth="1"/>
    <col min="4359" max="4359" width="8.140625" style="24" customWidth="1"/>
    <col min="4360" max="4360" width="10.42578125" style="24" customWidth="1"/>
    <col min="4361" max="4361" width="77.7109375" style="24" customWidth="1"/>
    <col min="4362" max="4363" width="9" style="24" customWidth="1"/>
    <col min="4364" max="4364" width="19.85546875" style="24" customWidth="1"/>
    <col min="4365" max="4365" width="21.140625" style="24" customWidth="1"/>
    <col min="4366" max="4366" width="22.140625" style="24" customWidth="1"/>
    <col min="4367" max="4368" width="9" style="24" customWidth="1"/>
    <col min="4369" max="4369" width="19.85546875" style="24" customWidth="1"/>
    <col min="4370" max="4370" width="21.140625" style="24" customWidth="1"/>
    <col min="4371" max="4371" width="22.140625" style="24" customWidth="1"/>
    <col min="4372" max="4373" width="9" style="24" customWidth="1"/>
    <col min="4374" max="4374" width="19.85546875" style="24" customWidth="1"/>
    <col min="4375" max="4375" width="19.28515625" style="24" customWidth="1"/>
    <col min="4376" max="4376" width="20.5703125" style="24" customWidth="1"/>
    <col min="4377" max="4377" width="14.85546875" style="24" bestFit="1" customWidth="1"/>
    <col min="4378" max="4609" width="9.140625" style="24"/>
    <col min="4610" max="4611" width="10" style="24" customWidth="1"/>
    <col min="4612" max="4612" width="12" style="24" customWidth="1"/>
    <col min="4613" max="4613" width="15" style="24" customWidth="1"/>
    <col min="4614" max="4614" width="0.85546875" style="24" customWidth="1"/>
    <col min="4615" max="4615" width="8.140625" style="24" customWidth="1"/>
    <col min="4616" max="4616" width="10.42578125" style="24" customWidth="1"/>
    <col min="4617" max="4617" width="77.7109375" style="24" customWidth="1"/>
    <col min="4618" max="4619" width="9" style="24" customWidth="1"/>
    <col min="4620" max="4620" width="19.85546875" style="24" customWidth="1"/>
    <col min="4621" max="4621" width="21.140625" style="24" customWidth="1"/>
    <col min="4622" max="4622" width="22.140625" style="24" customWidth="1"/>
    <col min="4623" max="4624" width="9" style="24" customWidth="1"/>
    <col min="4625" max="4625" width="19.85546875" style="24" customWidth="1"/>
    <col min="4626" max="4626" width="21.140625" style="24" customWidth="1"/>
    <col min="4627" max="4627" width="22.140625" style="24" customWidth="1"/>
    <col min="4628" max="4629" width="9" style="24" customWidth="1"/>
    <col min="4630" max="4630" width="19.85546875" style="24" customWidth="1"/>
    <col min="4631" max="4631" width="19.28515625" style="24" customWidth="1"/>
    <col min="4632" max="4632" width="20.5703125" style="24" customWidth="1"/>
    <col min="4633" max="4633" width="14.85546875" style="24" bestFit="1" customWidth="1"/>
    <col min="4634" max="4865" width="9.140625" style="24"/>
    <col min="4866" max="4867" width="10" style="24" customWidth="1"/>
    <col min="4868" max="4868" width="12" style="24" customWidth="1"/>
    <col min="4869" max="4869" width="15" style="24" customWidth="1"/>
    <col min="4870" max="4870" width="0.85546875" style="24" customWidth="1"/>
    <col min="4871" max="4871" width="8.140625" style="24" customWidth="1"/>
    <col min="4872" max="4872" width="10.42578125" style="24" customWidth="1"/>
    <col min="4873" max="4873" width="77.7109375" style="24" customWidth="1"/>
    <col min="4874" max="4875" width="9" style="24" customWidth="1"/>
    <col min="4876" max="4876" width="19.85546875" style="24" customWidth="1"/>
    <col min="4877" max="4877" width="21.140625" style="24" customWidth="1"/>
    <col min="4878" max="4878" width="22.140625" style="24" customWidth="1"/>
    <col min="4879" max="4880" width="9" style="24" customWidth="1"/>
    <col min="4881" max="4881" width="19.85546875" style="24" customWidth="1"/>
    <col min="4882" max="4882" width="21.140625" style="24" customWidth="1"/>
    <col min="4883" max="4883" width="22.140625" style="24" customWidth="1"/>
    <col min="4884" max="4885" width="9" style="24" customWidth="1"/>
    <col min="4886" max="4886" width="19.85546875" style="24" customWidth="1"/>
    <col min="4887" max="4887" width="19.28515625" style="24" customWidth="1"/>
    <col min="4888" max="4888" width="20.5703125" style="24" customWidth="1"/>
    <col min="4889" max="4889" width="14.85546875" style="24" bestFit="1" customWidth="1"/>
    <col min="4890" max="5121" width="9.140625" style="24"/>
    <col min="5122" max="5123" width="10" style="24" customWidth="1"/>
    <col min="5124" max="5124" width="12" style="24" customWidth="1"/>
    <col min="5125" max="5125" width="15" style="24" customWidth="1"/>
    <col min="5126" max="5126" width="0.85546875" style="24" customWidth="1"/>
    <col min="5127" max="5127" width="8.140625" style="24" customWidth="1"/>
    <col min="5128" max="5128" width="10.42578125" style="24" customWidth="1"/>
    <col min="5129" max="5129" width="77.7109375" style="24" customWidth="1"/>
    <col min="5130" max="5131" width="9" style="24" customWidth="1"/>
    <col min="5132" max="5132" width="19.85546875" style="24" customWidth="1"/>
    <col min="5133" max="5133" width="21.140625" style="24" customWidth="1"/>
    <col min="5134" max="5134" width="22.140625" style="24" customWidth="1"/>
    <col min="5135" max="5136" width="9" style="24" customWidth="1"/>
    <col min="5137" max="5137" width="19.85546875" style="24" customWidth="1"/>
    <col min="5138" max="5138" width="21.140625" style="24" customWidth="1"/>
    <col min="5139" max="5139" width="22.140625" style="24" customWidth="1"/>
    <col min="5140" max="5141" width="9" style="24" customWidth="1"/>
    <col min="5142" max="5142" width="19.85546875" style="24" customWidth="1"/>
    <col min="5143" max="5143" width="19.28515625" style="24" customWidth="1"/>
    <col min="5144" max="5144" width="20.5703125" style="24" customWidth="1"/>
    <col min="5145" max="5145" width="14.85546875" style="24" bestFit="1" customWidth="1"/>
    <col min="5146" max="5377" width="9.140625" style="24"/>
    <col min="5378" max="5379" width="10" style="24" customWidth="1"/>
    <col min="5380" max="5380" width="12" style="24" customWidth="1"/>
    <col min="5381" max="5381" width="15" style="24" customWidth="1"/>
    <col min="5382" max="5382" width="0.85546875" style="24" customWidth="1"/>
    <col min="5383" max="5383" width="8.140625" style="24" customWidth="1"/>
    <col min="5384" max="5384" width="10.42578125" style="24" customWidth="1"/>
    <col min="5385" max="5385" width="77.7109375" style="24" customWidth="1"/>
    <col min="5386" max="5387" width="9" style="24" customWidth="1"/>
    <col min="5388" max="5388" width="19.85546875" style="24" customWidth="1"/>
    <col min="5389" max="5389" width="21.140625" style="24" customWidth="1"/>
    <col min="5390" max="5390" width="22.140625" style="24" customWidth="1"/>
    <col min="5391" max="5392" width="9" style="24" customWidth="1"/>
    <col min="5393" max="5393" width="19.85546875" style="24" customWidth="1"/>
    <col min="5394" max="5394" width="21.140625" style="24" customWidth="1"/>
    <col min="5395" max="5395" width="22.140625" style="24" customWidth="1"/>
    <col min="5396" max="5397" width="9" style="24" customWidth="1"/>
    <col min="5398" max="5398" width="19.85546875" style="24" customWidth="1"/>
    <col min="5399" max="5399" width="19.28515625" style="24" customWidth="1"/>
    <col min="5400" max="5400" width="20.5703125" style="24" customWidth="1"/>
    <col min="5401" max="5401" width="14.85546875" style="24" bestFit="1" customWidth="1"/>
    <col min="5402" max="5633" width="9.140625" style="24"/>
    <col min="5634" max="5635" width="10" style="24" customWidth="1"/>
    <col min="5636" max="5636" width="12" style="24" customWidth="1"/>
    <col min="5637" max="5637" width="15" style="24" customWidth="1"/>
    <col min="5638" max="5638" width="0.85546875" style="24" customWidth="1"/>
    <col min="5639" max="5639" width="8.140625" style="24" customWidth="1"/>
    <col min="5640" max="5640" width="10.42578125" style="24" customWidth="1"/>
    <col min="5641" max="5641" width="77.7109375" style="24" customWidth="1"/>
    <col min="5642" max="5643" width="9" style="24" customWidth="1"/>
    <col min="5644" max="5644" width="19.85546875" style="24" customWidth="1"/>
    <col min="5645" max="5645" width="21.140625" style="24" customWidth="1"/>
    <col min="5646" max="5646" width="22.140625" style="24" customWidth="1"/>
    <col min="5647" max="5648" width="9" style="24" customWidth="1"/>
    <col min="5649" max="5649" width="19.85546875" style="24" customWidth="1"/>
    <col min="5650" max="5650" width="21.140625" style="24" customWidth="1"/>
    <col min="5651" max="5651" width="22.140625" style="24" customWidth="1"/>
    <col min="5652" max="5653" width="9" style="24" customWidth="1"/>
    <col min="5654" max="5654" width="19.85546875" style="24" customWidth="1"/>
    <col min="5655" max="5655" width="19.28515625" style="24" customWidth="1"/>
    <col min="5656" max="5656" width="20.5703125" style="24" customWidth="1"/>
    <col min="5657" max="5657" width="14.85546875" style="24" bestFit="1" customWidth="1"/>
    <col min="5658" max="5889" width="9.140625" style="24"/>
    <col min="5890" max="5891" width="10" style="24" customWidth="1"/>
    <col min="5892" max="5892" width="12" style="24" customWidth="1"/>
    <col min="5893" max="5893" width="15" style="24" customWidth="1"/>
    <col min="5894" max="5894" width="0.85546875" style="24" customWidth="1"/>
    <col min="5895" max="5895" width="8.140625" style="24" customWidth="1"/>
    <col min="5896" max="5896" width="10.42578125" style="24" customWidth="1"/>
    <col min="5897" max="5897" width="77.7109375" style="24" customWidth="1"/>
    <col min="5898" max="5899" width="9" style="24" customWidth="1"/>
    <col min="5900" max="5900" width="19.85546875" style="24" customWidth="1"/>
    <col min="5901" max="5901" width="21.140625" style="24" customWidth="1"/>
    <col min="5902" max="5902" width="22.140625" style="24" customWidth="1"/>
    <col min="5903" max="5904" width="9" style="24" customWidth="1"/>
    <col min="5905" max="5905" width="19.85546875" style="24" customWidth="1"/>
    <col min="5906" max="5906" width="21.140625" style="24" customWidth="1"/>
    <col min="5907" max="5907" width="22.140625" style="24" customWidth="1"/>
    <col min="5908" max="5909" width="9" style="24" customWidth="1"/>
    <col min="5910" max="5910" width="19.85546875" style="24" customWidth="1"/>
    <col min="5911" max="5911" width="19.28515625" style="24" customWidth="1"/>
    <col min="5912" max="5912" width="20.5703125" style="24" customWidth="1"/>
    <col min="5913" max="5913" width="14.85546875" style="24" bestFit="1" customWidth="1"/>
    <col min="5914" max="6145" width="9.140625" style="24"/>
    <col min="6146" max="6147" width="10" style="24" customWidth="1"/>
    <col min="6148" max="6148" width="12" style="24" customWidth="1"/>
    <col min="6149" max="6149" width="15" style="24" customWidth="1"/>
    <col min="6150" max="6150" width="0.85546875" style="24" customWidth="1"/>
    <col min="6151" max="6151" width="8.140625" style="24" customWidth="1"/>
    <col min="6152" max="6152" width="10.42578125" style="24" customWidth="1"/>
    <col min="6153" max="6153" width="77.7109375" style="24" customWidth="1"/>
    <col min="6154" max="6155" width="9" style="24" customWidth="1"/>
    <col min="6156" max="6156" width="19.85546875" style="24" customWidth="1"/>
    <col min="6157" max="6157" width="21.140625" style="24" customWidth="1"/>
    <col min="6158" max="6158" width="22.140625" style="24" customWidth="1"/>
    <col min="6159" max="6160" width="9" style="24" customWidth="1"/>
    <col min="6161" max="6161" width="19.85546875" style="24" customWidth="1"/>
    <col min="6162" max="6162" width="21.140625" style="24" customWidth="1"/>
    <col min="6163" max="6163" width="22.140625" style="24" customWidth="1"/>
    <col min="6164" max="6165" width="9" style="24" customWidth="1"/>
    <col min="6166" max="6166" width="19.85546875" style="24" customWidth="1"/>
    <col min="6167" max="6167" width="19.28515625" style="24" customWidth="1"/>
    <col min="6168" max="6168" width="20.5703125" style="24" customWidth="1"/>
    <col min="6169" max="6169" width="14.85546875" style="24" bestFit="1" customWidth="1"/>
    <col min="6170" max="6401" width="9.140625" style="24"/>
    <col min="6402" max="6403" width="10" style="24" customWidth="1"/>
    <col min="6404" max="6404" width="12" style="24" customWidth="1"/>
    <col min="6405" max="6405" width="15" style="24" customWidth="1"/>
    <col min="6406" max="6406" width="0.85546875" style="24" customWidth="1"/>
    <col min="6407" max="6407" width="8.140625" style="24" customWidth="1"/>
    <col min="6408" max="6408" width="10.42578125" style="24" customWidth="1"/>
    <col min="6409" max="6409" width="77.7109375" style="24" customWidth="1"/>
    <col min="6410" max="6411" width="9" style="24" customWidth="1"/>
    <col min="6412" max="6412" width="19.85546875" style="24" customWidth="1"/>
    <col min="6413" max="6413" width="21.140625" style="24" customWidth="1"/>
    <col min="6414" max="6414" width="22.140625" style="24" customWidth="1"/>
    <col min="6415" max="6416" width="9" style="24" customWidth="1"/>
    <col min="6417" max="6417" width="19.85546875" style="24" customWidth="1"/>
    <col min="6418" max="6418" width="21.140625" style="24" customWidth="1"/>
    <col min="6419" max="6419" width="22.140625" style="24" customWidth="1"/>
    <col min="6420" max="6421" width="9" style="24" customWidth="1"/>
    <col min="6422" max="6422" width="19.85546875" style="24" customWidth="1"/>
    <col min="6423" max="6423" width="19.28515625" style="24" customWidth="1"/>
    <col min="6424" max="6424" width="20.5703125" style="24" customWidth="1"/>
    <col min="6425" max="6425" width="14.85546875" style="24" bestFit="1" customWidth="1"/>
    <col min="6426" max="6657" width="9.140625" style="24"/>
    <col min="6658" max="6659" width="10" style="24" customWidth="1"/>
    <col min="6660" max="6660" width="12" style="24" customWidth="1"/>
    <col min="6661" max="6661" width="15" style="24" customWidth="1"/>
    <col min="6662" max="6662" width="0.85546875" style="24" customWidth="1"/>
    <col min="6663" max="6663" width="8.140625" style="24" customWidth="1"/>
    <col min="6664" max="6664" width="10.42578125" style="24" customWidth="1"/>
    <col min="6665" max="6665" width="77.7109375" style="24" customWidth="1"/>
    <col min="6666" max="6667" width="9" style="24" customWidth="1"/>
    <col min="6668" max="6668" width="19.85546875" style="24" customWidth="1"/>
    <col min="6669" max="6669" width="21.140625" style="24" customWidth="1"/>
    <col min="6670" max="6670" width="22.140625" style="24" customWidth="1"/>
    <col min="6671" max="6672" width="9" style="24" customWidth="1"/>
    <col min="6673" max="6673" width="19.85546875" style="24" customWidth="1"/>
    <col min="6674" max="6674" width="21.140625" style="24" customWidth="1"/>
    <col min="6675" max="6675" width="22.140625" style="24" customWidth="1"/>
    <col min="6676" max="6677" width="9" style="24" customWidth="1"/>
    <col min="6678" max="6678" width="19.85546875" style="24" customWidth="1"/>
    <col min="6679" max="6679" width="19.28515625" style="24" customWidth="1"/>
    <col min="6680" max="6680" width="20.5703125" style="24" customWidth="1"/>
    <col min="6681" max="6681" width="14.85546875" style="24" bestFit="1" customWidth="1"/>
    <col min="6682" max="6913" width="9.140625" style="24"/>
    <col min="6914" max="6915" width="10" style="24" customWidth="1"/>
    <col min="6916" max="6916" width="12" style="24" customWidth="1"/>
    <col min="6917" max="6917" width="15" style="24" customWidth="1"/>
    <col min="6918" max="6918" width="0.85546875" style="24" customWidth="1"/>
    <col min="6919" max="6919" width="8.140625" style="24" customWidth="1"/>
    <col min="6920" max="6920" width="10.42578125" style="24" customWidth="1"/>
    <col min="6921" max="6921" width="77.7109375" style="24" customWidth="1"/>
    <col min="6922" max="6923" width="9" style="24" customWidth="1"/>
    <col min="6924" max="6924" width="19.85546875" style="24" customWidth="1"/>
    <col min="6925" max="6925" width="21.140625" style="24" customWidth="1"/>
    <col min="6926" max="6926" width="22.140625" style="24" customWidth="1"/>
    <col min="6927" max="6928" width="9" style="24" customWidth="1"/>
    <col min="6929" max="6929" width="19.85546875" style="24" customWidth="1"/>
    <col min="6930" max="6930" width="21.140625" style="24" customWidth="1"/>
    <col min="6931" max="6931" width="22.140625" style="24" customWidth="1"/>
    <col min="6932" max="6933" width="9" style="24" customWidth="1"/>
    <col min="6934" max="6934" width="19.85546875" style="24" customWidth="1"/>
    <col min="6935" max="6935" width="19.28515625" style="24" customWidth="1"/>
    <col min="6936" max="6936" width="20.5703125" style="24" customWidth="1"/>
    <col min="6937" max="6937" width="14.85546875" style="24" bestFit="1" customWidth="1"/>
    <col min="6938" max="7169" width="9.140625" style="24"/>
    <col min="7170" max="7171" width="10" style="24" customWidth="1"/>
    <col min="7172" max="7172" width="12" style="24" customWidth="1"/>
    <col min="7173" max="7173" width="15" style="24" customWidth="1"/>
    <col min="7174" max="7174" width="0.85546875" style="24" customWidth="1"/>
    <col min="7175" max="7175" width="8.140625" style="24" customWidth="1"/>
    <col min="7176" max="7176" width="10.42578125" style="24" customWidth="1"/>
    <col min="7177" max="7177" width="77.7109375" style="24" customWidth="1"/>
    <col min="7178" max="7179" width="9" style="24" customWidth="1"/>
    <col min="7180" max="7180" width="19.85546875" style="24" customWidth="1"/>
    <col min="7181" max="7181" width="21.140625" style="24" customWidth="1"/>
    <col min="7182" max="7182" width="22.140625" style="24" customWidth="1"/>
    <col min="7183" max="7184" width="9" style="24" customWidth="1"/>
    <col min="7185" max="7185" width="19.85546875" style="24" customWidth="1"/>
    <col min="7186" max="7186" width="21.140625" style="24" customWidth="1"/>
    <col min="7187" max="7187" width="22.140625" style="24" customWidth="1"/>
    <col min="7188" max="7189" width="9" style="24" customWidth="1"/>
    <col min="7190" max="7190" width="19.85546875" style="24" customWidth="1"/>
    <col min="7191" max="7191" width="19.28515625" style="24" customWidth="1"/>
    <col min="7192" max="7192" width="20.5703125" style="24" customWidth="1"/>
    <col min="7193" max="7193" width="14.85546875" style="24" bestFit="1" customWidth="1"/>
    <col min="7194" max="7425" width="9.140625" style="24"/>
    <col min="7426" max="7427" width="10" style="24" customWidth="1"/>
    <col min="7428" max="7428" width="12" style="24" customWidth="1"/>
    <col min="7429" max="7429" width="15" style="24" customWidth="1"/>
    <col min="7430" max="7430" width="0.85546875" style="24" customWidth="1"/>
    <col min="7431" max="7431" width="8.140625" style="24" customWidth="1"/>
    <col min="7432" max="7432" width="10.42578125" style="24" customWidth="1"/>
    <col min="7433" max="7433" width="77.7109375" style="24" customWidth="1"/>
    <col min="7434" max="7435" width="9" style="24" customWidth="1"/>
    <col min="7436" max="7436" width="19.85546875" style="24" customWidth="1"/>
    <col min="7437" max="7437" width="21.140625" style="24" customWidth="1"/>
    <col min="7438" max="7438" width="22.140625" style="24" customWidth="1"/>
    <col min="7439" max="7440" width="9" style="24" customWidth="1"/>
    <col min="7441" max="7441" width="19.85546875" style="24" customWidth="1"/>
    <col min="7442" max="7442" width="21.140625" style="24" customWidth="1"/>
    <col min="7443" max="7443" width="22.140625" style="24" customWidth="1"/>
    <col min="7444" max="7445" width="9" style="24" customWidth="1"/>
    <col min="7446" max="7446" width="19.85546875" style="24" customWidth="1"/>
    <col min="7447" max="7447" width="19.28515625" style="24" customWidth="1"/>
    <col min="7448" max="7448" width="20.5703125" style="24" customWidth="1"/>
    <col min="7449" max="7449" width="14.85546875" style="24" bestFit="1" customWidth="1"/>
    <col min="7450" max="7681" width="9.140625" style="24"/>
    <col min="7682" max="7683" width="10" style="24" customWidth="1"/>
    <col min="7684" max="7684" width="12" style="24" customWidth="1"/>
    <col min="7685" max="7685" width="15" style="24" customWidth="1"/>
    <col min="7686" max="7686" width="0.85546875" style="24" customWidth="1"/>
    <col min="7687" max="7687" width="8.140625" style="24" customWidth="1"/>
    <col min="7688" max="7688" width="10.42578125" style="24" customWidth="1"/>
    <col min="7689" max="7689" width="77.7109375" style="24" customWidth="1"/>
    <col min="7690" max="7691" width="9" style="24" customWidth="1"/>
    <col min="7692" max="7692" width="19.85546875" style="24" customWidth="1"/>
    <col min="7693" max="7693" width="21.140625" style="24" customWidth="1"/>
    <col min="7694" max="7694" width="22.140625" style="24" customWidth="1"/>
    <col min="7695" max="7696" width="9" style="24" customWidth="1"/>
    <col min="7697" max="7697" width="19.85546875" style="24" customWidth="1"/>
    <col min="7698" max="7698" width="21.140625" style="24" customWidth="1"/>
    <col min="7699" max="7699" width="22.140625" style="24" customWidth="1"/>
    <col min="7700" max="7701" width="9" style="24" customWidth="1"/>
    <col min="7702" max="7702" width="19.85546875" style="24" customWidth="1"/>
    <col min="7703" max="7703" width="19.28515625" style="24" customWidth="1"/>
    <col min="7704" max="7704" width="20.5703125" style="24" customWidth="1"/>
    <col min="7705" max="7705" width="14.85546875" style="24" bestFit="1" customWidth="1"/>
    <col min="7706" max="7937" width="9.140625" style="24"/>
    <col min="7938" max="7939" width="10" style="24" customWidth="1"/>
    <col min="7940" max="7940" width="12" style="24" customWidth="1"/>
    <col min="7941" max="7941" width="15" style="24" customWidth="1"/>
    <col min="7942" max="7942" width="0.85546875" style="24" customWidth="1"/>
    <col min="7943" max="7943" width="8.140625" style="24" customWidth="1"/>
    <col min="7944" max="7944" width="10.42578125" style="24" customWidth="1"/>
    <col min="7945" max="7945" width="77.7109375" style="24" customWidth="1"/>
    <col min="7946" max="7947" width="9" style="24" customWidth="1"/>
    <col min="7948" max="7948" width="19.85546875" style="24" customWidth="1"/>
    <col min="7949" max="7949" width="21.140625" style="24" customWidth="1"/>
    <col min="7950" max="7950" width="22.140625" style="24" customWidth="1"/>
    <col min="7951" max="7952" width="9" style="24" customWidth="1"/>
    <col min="7953" max="7953" width="19.85546875" style="24" customWidth="1"/>
    <col min="7954" max="7954" width="21.140625" style="24" customWidth="1"/>
    <col min="7955" max="7955" width="22.140625" style="24" customWidth="1"/>
    <col min="7956" max="7957" width="9" style="24" customWidth="1"/>
    <col min="7958" max="7958" width="19.85546875" style="24" customWidth="1"/>
    <col min="7959" max="7959" width="19.28515625" style="24" customWidth="1"/>
    <col min="7960" max="7960" width="20.5703125" style="24" customWidth="1"/>
    <col min="7961" max="7961" width="14.85546875" style="24" bestFit="1" customWidth="1"/>
    <col min="7962" max="8193" width="9.140625" style="24"/>
    <col min="8194" max="8195" width="10" style="24" customWidth="1"/>
    <col min="8196" max="8196" width="12" style="24" customWidth="1"/>
    <col min="8197" max="8197" width="15" style="24" customWidth="1"/>
    <col min="8198" max="8198" width="0.85546875" style="24" customWidth="1"/>
    <col min="8199" max="8199" width="8.140625" style="24" customWidth="1"/>
    <col min="8200" max="8200" width="10.42578125" style="24" customWidth="1"/>
    <col min="8201" max="8201" width="77.7109375" style="24" customWidth="1"/>
    <col min="8202" max="8203" width="9" style="24" customWidth="1"/>
    <col min="8204" max="8204" width="19.85546875" style="24" customWidth="1"/>
    <col min="8205" max="8205" width="21.140625" style="24" customWidth="1"/>
    <col min="8206" max="8206" width="22.140625" style="24" customWidth="1"/>
    <col min="8207" max="8208" width="9" style="24" customWidth="1"/>
    <col min="8209" max="8209" width="19.85546875" style="24" customWidth="1"/>
    <col min="8210" max="8210" width="21.140625" style="24" customWidth="1"/>
    <col min="8211" max="8211" width="22.140625" style="24" customWidth="1"/>
    <col min="8212" max="8213" width="9" style="24" customWidth="1"/>
    <col min="8214" max="8214" width="19.85546875" style="24" customWidth="1"/>
    <col min="8215" max="8215" width="19.28515625" style="24" customWidth="1"/>
    <col min="8216" max="8216" width="20.5703125" style="24" customWidth="1"/>
    <col min="8217" max="8217" width="14.85546875" style="24" bestFit="1" customWidth="1"/>
    <col min="8218" max="8449" width="9.140625" style="24"/>
    <col min="8450" max="8451" width="10" style="24" customWidth="1"/>
    <col min="8452" max="8452" width="12" style="24" customWidth="1"/>
    <col min="8453" max="8453" width="15" style="24" customWidth="1"/>
    <col min="8454" max="8454" width="0.85546875" style="24" customWidth="1"/>
    <col min="8455" max="8455" width="8.140625" style="24" customWidth="1"/>
    <col min="8456" max="8456" width="10.42578125" style="24" customWidth="1"/>
    <col min="8457" max="8457" width="77.7109375" style="24" customWidth="1"/>
    <col min="8458" max="8459" width="9" style="24" customWidth="1"/>
    <col min="8460" max="8460" width="19.85546875" style="24" customWidth="1"/>
    <col min="8461" max="8461" width="21.140625" style="24" customWidth="1"/>
    <col min="8462" max="8462" width="22.140625" style="24" customWidth="1"/>
    <col min="8463" max="8464" width="9" style="24" customWidth="1"/>
    <col min="8465" max="8465" width="19.85546875" style="24" customWidth="1"/>
    <col min="8466" max="8466" width="21.140625" style="24" customWidth="1"/>
    <col min="8467" max="8467" width="22.140625" style="24" customWidth="1"/>
    <col min="8468" max="8469" width="9" style="24" customWidth="1"/>
    <col min="8470" max="8470" width="19.85546875" style="24" customWidth="1"/>
    <col min="8471" max="8471" width="19.28515625" style="24" customWidth="1"/>
    <col min="8472" max="8472" width="20.5703125" style="24" customWidth="1"/>
    <col min="8473" max="8473" width="14.85546875" style="24" bestFit="1" customWidth="1"/>
    <col min="8474" max="8705" width="9.140625" style="24"/>
    <col min="8706" max="8707" width="10" style="24" customWidth="1"/>
    <col min="8708" max="8708" width="12" style="24" customWidth="1"/>
    <col min="8709" max="8709" width="15" style="24" customWidth="1"/>
    <col min="8710" max="8710" width="0.85546875" style="24" customWidth="1"/>
    <col min="8711" max="8711" width="8.140625" style="24" customWidth="1"/>
    <col min="8712" max="8712" width="10.42578125" style="24" customWidth="1"/>
    <col min="8713" max="8713" width="77.7109375" style="24" customWidth="1"/>
    <col min="8714" max="8715" width="9" style="24" customWidth="1"/>
    <col min="8716" max="8716" width="19.85546875" style="24" customWidth="1"/>
    <col min="8717" max="8717" width="21.140625" style="24" customWidth="1"/>
    <col min="8718" max="8718" width="22.140625" style="24" customWidth="1"/>
    <col min="8719" max="8720" width="9" style="24" customWidth="1"/>
    <col min="8721" max="8721" width="19.85546875" style="24" customWidth="1"/>
    <col min="8722" max="8722" width="21.140625" style="24" customWidth="1"/>
    <col min="8723" max="8723" width="22.140625" style="24" customWidth="1"/>
    <col min="8724" max="8725" width="9" style="24" customWidth="1"/>
    <col min="8726" max="8726" width="19.85546875" style="24" customWidth="1"/>
    <col min="8727" max="8727" width="19.28515625" style="24" customWidth="1"/>
    <col min="8728" max="8728" width="20.5703125" style="24" customWidth="1"/>
    <col min="8729" max="8729" width="14.85546875" style="24" bestFit="1" customWidth="1"/>
    <col min="8730" max="8961" width="9.140625" style="24"/>
    <col min="8962" max="8963" width="10" style="24" customWidth="1"/>
    <col min="8964" max="8964" width="12" style="24" customWidth="1"/>
    <col min="8965" max="8965" width="15" style="24" customWidth="1"/>
    <col min="8966" max="8966" width="0.85546875" style="24" customWidth="1"/>
    <col min="8967" max="8967" width="8.140625" style="24" customWidth="1"/>
    <col min="8968" max="8968" width="10.42578125" style="24" customWidth="1"/>
    <col min="8969" max="8969" width="77.7109375" style="24" customWidth="1"/>
    <col min="8970" max="8971" width="9" style="24" customWidth="1"/>
    <col min="8972" max="8972" width="19.85546875" style="24" customWidth="1"/>
    <col min="8973" max="8973" width="21.140625" style="24" customWidth="1"/>
    <col min="8974" max="8974" width="22.140625" style="24" customWidth="1"/>
    <col min="8975" max="8976" width="9" style="24" customWidth="1"/>
    <col min="8977" max="8977" width="19.85546875" style="24" customWidth="1"/>
    <col min="8978" max="8978" width="21.140625" style="24" customWidth="1"/>
    <col min="8979" max="8979" width="22.140625" style="24" customWidth="1"/>
    <col min="8980" max="8981" width="9" style="24" customWidth="1"/>
    <col min="8982" max="8982" width="19.85546875" style="24" customWidth="1"/>
    <col min="8983" max="8983" width="19.28515625" style="24" customWidth="1"/>
    <col min="8984" max="8984" width="20.5703125" style="24" customWidth="1"/>
    <col min="8985" max="8985" width="14.85546875" style="24" bestFit="1" customWidth="1"/>
    <col min="8986" max="9217" width="9.140625" style="24"/>
    <col min="9218" max="9219" width="10" style="24" customWidth="1"/>
    <col min="9220" max="9220" width="12" style="24" customWidth="1"/>
    <col min="9221" max="9221" width="15" style="24" customWidth="1"/>
    <col min="9222" max="9222" width="0.85546875" style="24" customWidth="1"/>
    <col min="9223" max="9223" width="8.140625" style="24" customWidth="1"/>
    <col min="9224" max="9224" width="10.42578125" style="24" customWidth="1"/>
    <col min="9225" max="9225" width="77.7109375" style="24" customWidth="1"/>
    <col min="9226" max="9227" width="9" style="24" customWidth="1"/>
    <col min="9228" max="9228" width="19.85546875" style="24" customWidth="1"/>
    <col min="9229" max="9229" width="21.140625" style="24" customWidth="1"/>
    <col min="9230" max="9230" width="22.140625" style="24" customWidth="1"/>
    <col min="9231" max="9232" width="9" style="24" customWidth="1"/>
    <col min="9233" max="9233" width="19.85546875" style="24" customWidth="1"/>
    <col min="9234" max="9234" width="21.140625" style="24" customWidth="1"/>
    <col min="9235" max="9235" width="22.140625" style="24" customWidth="1"/>
    <col min="9236" max="9237" width="9" style="24" customWidth="1"/>
    <col min="9238" max="9238" width="19.85546875" style="24" customWidth="1"/>
    <col min="9239" max="9239" width="19.28515625" style="24" customWidth="1"/>
    <col min="9240" max="9240" width="20.5703125" style="24" customWidth="1"/>
    <col min="9241" max="9241" width="14.85546875" style="24" bestFit="1" customWidth="1"/>
    <col min="9242" max="9473" width="9.140625" style="24"/>
    <col min="9474" max="9475" width="10" style="24" customWidth="1"/>
    <col min="9476" max="9476" width="12" style="24" customWidth="1"/>
    <col min="9477" max="9477" width="15" style="24" customWidth="1"/>
    <col min="9478" max="9478" width="0.85546875" style="24" customWidth="1"/>
    <col min="9479" max="9479" width="8.140625" style="24" customWidth="1"/>
    <col min="9480" max="9480" width="10.42578125" style="24" customWidth="1"/>
    <col min="9481" max="9481" width="77.7109375" style="24" customWidth="1"/>
    <col min="9482" max="9483" width="9" style="24" customWidth="1"/>
    <col min="9484" max="9484" width="19.85546875" style="24" customWidth="1"/>
    <col min="9485" max="9485" width="21.140625" style="24" customWidth="1"/>
    <col min="9486" max="9486" width="22.140625" style="24" customWidth="1"/>
    <col min="9487" max="9488" width="9" style="24" customWidth="1"/>
    <col min="9489" max="9489" width="19.85546875" style="24" customWidth="1"/>
    <col min="9490" max="9490" width="21.140625" style="24" customWidth="1"/>
    <col min="9491" max="9491" width="22.140625" style="24" customWidth="1"/>
    <col min="9492" max="9493" width="9" style="24" customWidth="1"/>
    <col min="9494" max="9494" width="19.85546875" style="24" customWidth="1"/>
    <col min="9495" max="9495" width="19.28515625" style="24" customWidth="1"/>
    <col min="9496" max="9496" width="20.5703125" style="24" customWidth="1"/>
    <col min="9497" max="9497" width="14.85546875" style="24" bestFit="1" customWidth="1"/>
    <col min="9498" max="9729" width="9.140625" style="24"/>
    <col min="9730" max="9731" width="10" style="24" customWidth="1"/>
    <col min="9732" max="9732" width="12" style="24" customWidth="1"/>
    <col min="9733" max="9733" width="15" style="24" customWidth="1"/>
    <col min="9734" max="9734" width="0.85546875" style="24" customWidth="1"/>
    <col min="9735" max="9735" width="8.140625" style="24" customWidth="1"/>
    <col min="9736" max="9736" width="10.42578125" style="24" customWidth="1"/>
    <col min="9737" max="9737" width="77.7109375" style="24" customWidth="1"/>
    <col min="9738" max="9739" width="9" style="24" customWidth="1"/>
    <col min="9740" max="9740" width="19.85546875" style="24" customWidth="1"/>
    <col min="9741" max="9741" width="21.140625" style="24" customWidth="1"/>
    <col min="9742" max="9742" width="22.140625" style="24" customWidth="1"/>
    <col min="9743" max="9744" width="9" style="24" customWidth="1"/>
    <col min="9745" max="9745" width="19.85546875" style="24" customWidth="1"/>
    <col min="9746" max="9746" width="21.140625" style="24" customWidth="1"/>
    <col min="9747" max="9747" width="22.140625" style="24" customWidth="1"/>
    <col min="9748" max="9749" width="9" style="24" customWidth="1"/>
    <col min="9750" max="9750" width="19.85546875" style="24" customWidth="1"/>
    <col min="9751" max="9751" width="19.28515625" style="24" customWidth="1"/>
    <col min="9752" max="9752" width="20.5703125" style="24" customWidth="1"/>
    <col min="9753" max="9753" width="14.85546875" style="24" bestFit="1" customWidth="1"/>
    <col min="9754" max="9985" width="9.140625" style="24"/>
    <col min="9986" max="9987" width="10" style="24" customWidth="1"/>
    <col min="9988" max="9988" width="12" style="24" customWidth="1"/>
    <col min="9989" max="9989" width="15" style="24" customWidth="1"/>
    <col min="9990" max="9990" width="0.85546875" style="24" customWidth="1"/>
    <col min="9991" max="9991" width="8.140625" style="24" customWidth="1"/>
    <col min="9992" max="9992" width="10.42578125" style="24" customWidth="1"/>
    <col min="9993" max="9993" width="77.7109375" style="24" customWidth="1"/>
    <col min="9994" max="9995" width="9" style="24" customWidth="1"/>
    <col min="9996" max="9996" width="19.85546875" style="24" customWidth="1"/>
    <col min="9997" max="9997" width="21.140625" style="24" customWidth="1"/>
    <col min="9998" max="9998" width="22.140625" style="24" customWidth="1"/>
    <col min="9999" max="10000" width="9" style="24" customWidth="1"/>
    <col min="10001" max="10001" width="19.85546875" style="24" customWidth="1"/>
    <col min="10002" max="10002" width="21.140625" style="24" customWidth="1"/>
    <col min="10003" max="10003" width="22.140625" style="24" customWidth="1"/>
    <col min="10004" max="10005" width="9" style="24" customWidth="1"/>
    <col min="10006" max="10006" width="19.85546875" style="24" customWidth="1"/>
    <col min="10007" max="10007" width="19.28515625" style="24" customWidth="1"/>
    <col min="10008" max="10008" width="20.5703125" style="24" customWidth="1"/>
    <col min="10009" max="10009" width="14.85546875" style="24" bestFit="1" customWidth="1"/>
    <col min="10010" max="10241" width="9.140625" style="24"/>
    <col min="10242" max="10243" width="10" style="24" customWidth="1"/>
    <col min="10244" max="10244" width="12" style="24" customWidth="1"/>
    <col min="10245" max="10245" width="15" style="24" customWidth="1"/>
    <col min="10246" max="10246" width="0.85546875" style="24" customWidth="1"/>
    <col min="10247" max="10247" width="8.140625" style="24" customWidth="1"/>
    <col min="10248" max="10248" width="10.42578125" style="24" customWidth="1"/>
    <col min="10249" max="10249" width="77.7109375" style="24" customWidth="1"/>
    <col min="10250" max="10251" width="9" style="24" customWidth="1"/>
    <col min="10252" max="10252" width="19.85546875" style="24" customWidth="1"/>
    <col min="10253" max="10253" width="21.140625" style="24" customWidth="1"/>
    <col min="10254" max="10254" width="22.140625" style="24" customWidth="1"/>
    <col min="10255" max="10256" width="9" style="24" customWidth="1"/>
    <col min="10257" max="10257" width="19.85546875" style="24" customWidth="1"/>
    <col min="10258" max="10258" width="21.140625" style="24" customWidth="1"/>
    <col min="10259" max="10259" width="22.140625" style="24" customWidth="1"/>
    <col min="10260" max="10261" width="9" style="24" customWidth="1"/>
    <col min="10262" max="10262" width="19.85546875" style="24" customWidth="1"/>
    <col min="10263" max="10263" width="19.28515625" style="24" customWidth="1"/>
    <col min="10264" max="10264" width="20.5703125" style="24" customWidth="1"/>
    <col min="10265" max="10265" width="14.85546875" style="24" bestFit="1" customWidth="1"/>
    <col min="10266" max="10497" width="9.140625" style="24"/>
    <col min="10498" max="10499" width="10" style="24" customWidth="1"/>
    <col min="10500" max="10500" width="12" style="24" customWidth="1"/>
    <col min="10501" max="10501" width="15" style="24" customWidth="1"/>
    <col min="10502" max="10502" width="0.85546875" style="24" customWidth="1"/>
    <col min="10503" max="10503" width="8.140625" style="24" customWidth="1"/>
    <col min="10504" max="10504" width="10.42578125" style="24" customWidth="1"/>
    <col min="10505" max="10505" width="77.7109375" style="24" customWidth="1"/>
    <col min="10506" max="10507" width="9" style="24" customWidth="1"/>
    <col min="10508" max="10508" width="19.85546875" style="24" customWidth="1"/>
    <col min="10509" max="10509" width="21.140625" style="24" customWidth="1"/>
    <col min="10510" max="10510" width="22.140625" style="24" customWidth="1"/>
    <col min="10511" max="10512" width="9" style="24" customWidth="1"/>
    <col min="10513" max="10513" width="19.85546875" style="24" customWidth="1"/>
    <col min="10514" max="10514" width="21.140625" style="24" customWidth="1"/>
    <col min="10515" max="10515" width="22.140625" style="24" customWidth="1"/>
    <col min="10516" max="10517" width="9" style="24" customWidth="1"/>
    <col min="10518" max="10518" width="19.85546875" style="24" customWidth="1"/>
    <col min="10519" max="10519" width="19.28515625" style="24" customWidth="1"/>
    <col min="10520" max="10520" width="20.5703125" style="24" customWidth="1"/>
    <col min="10521" max="10521" width="14.85546875" style="24" bestFit="1" customWidth="1"/>
    <col min="10522" max="10753" width="9.140625" style="24"/>
    <col min="10754" max="10755" width="10" style="24" customWidth="1"/>
    <col min="10756" max="10756" width="12" style="24" customWidth="1"/>
    <col min="10757" max="10757" width="15" style="24" customWidth="1"/>
    <col min="10758" max="10758" width="0.85546875" style="24" customWidth="1"/>
    <col min="10759" max="10759" width="8.140625" style="24" customWidth="1"/>
    <col min="10760" max="10760" width="10.42578125" style="24" customWidth="1"/>
    <col min="10761" max="10761" width="77.7109375" style="24" customWidth="1"/>
    <col min="10762" max="10763" width="9" style="24" customWidth="1"/>
    <col min="10764" max="10764" width="19.85546875" style="24" customWidth="1"/>
    <col min="10765" max="10765" width="21.140625" style="24" customWidth="1"/>
    <col min="10766" max="10766" width="22.140625" style="24" customWidth="1"/>
    <col min="10767" max="10768" width="9" style="24" customWidth="1"/>
    <col min="10769" max="10769" width="19.85546875" style="24" customWidth="1"/>
    <col min="10770" max="10770" width="21.140625" style="24" customWidth="1"/>
    <col min="10771" max="10771" width="22.140625" style="24" customWidth="1"/>
    <col min="10772" max="10773" width="9" style="24" customWidth="1"/>
    <col min="10774" max="10774" width="19.85546875" style="24" customWidth="1"/>
    <col min="10775" max="10775" width="19.28515625" style="24" customWidth="1"/>
    <col min="10776" max="10776" width="20.5703125" style="24" customWidth="1"/>
    <col min="10777" max="10777" width="14.85546875" style="24" bestFit="1" customWidth="1"/>
    <col min="10778" max="11009" width="9.140625" style="24"/>
    <col min="11010" max="11011" width="10" style="24" customWidth="1"/>
    <col min="11012" max="11012" width="12" style="24" customWidth="1"/>
    <col min="11013" max="11013" width="15" style="24" customWidth="1"/>
    <col min="11014" max="11014" width="0.85546875" style="24" customWidth="1"/>
    <col min="11015" max="11015" width="8.140625" style="24" customWidth="1"/>
    <col min="11016" max="11016" width="10.42578125" style="24" customWidth="1"/>
    <col min="11017" max="11017" width="77.7109375" style="24" customWidth="1"/>
    <col min="11018" max="11019" width="9" style="24" customWidth="1"/>
    <col min="11020" max="11020" width="19.85546875" style="24" customWidth="1"/>
    <col min="11021" max="11021" width="21.140625" style="24" customWidth="1"/>
    <col min="11022" max="11022" width="22.140625" style="24" customWidth="1"/>
    <col min="11023" max="11024" width="9" style="24" customWidth="1"/>
    <col min="11025" max="11025" width="19.85546875" style="24" customWidth="1"/>
    <col min="11026" max="11026" width="21.140625" style="24" customWidth="1"/>
    <col min="11027" max="11027" width="22.140625" style="24" customWidth="1"/>
    <col min="11028" max="11029" width="9" style="24" customWidth="1"/>
    <col min="11030" max="11030" width="19.85546875" style="24" customWidth="1"/>
    <col min="11031" max="11031" width="19.28515625" style="24" customWidth="1"/>
    <col min="11032" max="11032" width="20.5703125" style="24" customWidth="1"/>
    <col min="11033" max="11033" width="14.85546875" style="24" bestFit="1" customWidth="1"/>
    <col min="11034" max="11265" width="9.140625" style="24"/>
    <col min="11266" max="11267" width="10" style="24" customWidth="1"/>
    <col min="11268" max="11268" width="12" style="24" customWidth="1"/>
    <col min="11269" max="11269" width="15" style="24" customWidth="1"/>
    <col min="11270" max="11270" width="0.85546875" style="24" customWidth="1"/>
    <col min="11271" max="11271" width="8.140625" style="24" customWidth="1"/>
    <col min="11272" max="11272" width="10.42578125" style="24" customWidth="1"/>
    <col min="11273" max="11273" width="77.7109375" style="24" customWidth="1"/>
    <col min="11274" max="11275" width="9" style="24" customWidth="1"/>
    <col min="11276" max="11276" width="19.85546875" style="24" customWidth="1"/>
    <col min="11277" max="11277" width="21.140625" style="24" customWidth="1"/>
    <col min="11278" max="11278" width="22.140625" style="24" customWidth="1"/>
    <col min="11279" max="11280" width="9" style="24" customWidth="1"/>
    <col min="11281" max="11281" width="19.85546875" style="24" customWidth="1"/>
    <col min="11282" max="11282" width="21.140625" style="24" customWidth="1"/>
    <col min="11283" max="11283" width="22.140625" style="24" customWidth="1"/>
    <col min="11284" max="11285" width="9" style="24" customWidth="1"/>
    <col min="11286" max="11286" width="19.85546875" style="24" customWidth="1"/>
    <col min="11287" max="11287" width="19.28515625" style="24" customWidth="1"/>
    <col min="11288" max="11288" width="20.5703125" style="24" customWidth="1"/>
    <col min="11289" max="11289" width="14.85546875" style="24" bestFit="1" customWidth="1"/>
    <col min="11290" max="11521" width="9.140625" style="24"/>
    <col min="11522" max="11523" width="10" style="24" customWidth="1"/>
    <col min="11524" max="11524" width="12" style="24" customWidth="1"/>
    <col min="11525" max="11525" width="15" style="24" customWidth="1"/>
    <col min="11526" max="11526" width="0.85546875" style="24" customWidth="1"/>
    <col min="11527" max="11527" width="8.140625" style="24" customWidth="1"/>
    <col min="11528" max="11528" width="10.42578125" style="24" customWidth="1"/>
    <col min="11529" max="11529" width="77.7109375" style="24" customWidth="1"/>
    <col min="11530" max="11531" width="9" style="24" customWidth="1"/>
    <col min="11532" max="11532" width="19.85546875" style="24" customWidth="1"/>
    <col min="11533" max="11533" width="21.140625" style="24" customWidth="1"/>
    <col min="11534" max="11534" width="22.140625" style="24" customWidth="1"/>
    <col min="11535" max="11536" width="9" style="24" customWidth="1"/>
    <col min="11537" max="11537" width="19.85546875" style="24" customWidth="1"/>
    <col min="11538" max="11538" width="21.140625" style="24" customWidth="1"/>
    <col min="11539" max="11539" width="22.140625" style="24" customWidth="1"/>
    <col min="11540" max="11541" width="9" style="24" customWidth="1"/>
    <col min="11542" max="11542" width="19.85546875" style="24" customWidth="1"/>
    <col min="11543" max="11543" width="19.28515625" style="24" customWidth="1"/>
    <col min="11544" max="11544" width="20.5703125" style="24" customWidth="1"/>
    <col min="11545" max="11545" width="14.85546875" style="24" bestFit="1" customWidth="1"/>
    <col min="11546" max="11777" width="9.140625" style="24"/>
    <col min="11778" max="11779" width="10" style="24" customWidth="1"/>
    <col min="11780" max="11780" width="12" style="24" customWidth="1"/>
    <col min="11781" max="11781" width="15" style="24" customWidth="1"/>
    <col min="11782" max="11782" width="0.85546875" style="24" customWidth="1"/>
    <col min="11783" max="11783" width="8.140625" style="24" customWidth="1"/>
    <col min="11784" max="11784" width="10.42578125" style="24" customWidth="1"/>
    <col min="11785" max="11785" width="77.7109375" style="24" customWidth="1"/>
    <col min="11786" max="11787" width="9" style="24" customWidth="1"/>
    <col min="11788" max="11788" width="19.85546875" style="24" customWidth="1"/>
    <col min="11789" max="11789" width="21.140625" style="24" customWidth="1"/>
    <col min="11790" max="11790" width="22.140625" style="24" customWidth="1"/>
    <col min="11791" max="11792" width="9" style="24" customWidth="1"/>
    <col min="11793" max="11793" width="19.85546875" style="24" customWidth="1"/>
    <col min="11794" max="11794" width="21.140625" style="24" customWidth="1"/>
    <col min="11795" max="11795" width="22.140625" style="24" customWidth="1"/>
    <col min="11796" max="11797" width="9" style="24" customWidth="1"/>
    <col min="11798" max="11798" width="19.85546875" style="24" customWidth="1"/>
    <col min="11799" max="11799" width="19.28515625" style="24" customWidth="1"/>
    <col min="11800" max="11800" width="20.5703125" style="24" customWidth="1"/>
    <col min="11801" max="11801" width="14.85546875" style="24" bestFit="1" customWidth="1"/>
    <col min="11802" max="12033" width="9.140625" style="24"/>
    <col min="12034" max="12035" width="10" style="24" customWidth="1"/>
    <col min="12036" max="12036" width="12" style="24" customWidth="1"/>
    <col min="12037" max="12037" width="15" style="24" customWidth="1"/>
    <col min="12038" max="12038" width="0.85546875" style="24" customWidth="1"/>
    <col min="12039" max="12039" width="8.140625" style="24" customWidth="1"/>
    <col min="12040" max="12040" width="10.42578125" style="24" customWidth="1"/>
    <col min="12041" max="12041" width="77.7109375" style="24" customWidth="1"/>
    <col min="12042" max="12043" width="9" style="24" customWidth="1"/>
    <col min="12044" max="12044" width="19.85546875" style="24" customWidth="1"/>
    <col min="12045" max="12045" width="21.140625" style="24" customWidth="1"/>
    <col min="12046" max="12046" width="22.140625" style="24" customWidth="1"/>
    <col min="12047" max="12048" width="9" style="24" customWidth="1"/>
    <col min="12049" max="12049" width="19.85546875" style="24" customWidth="1"/>
    <col min="12050" max="12050" width="21.140625" style="24" customWidth="1"/>
    <col min="12051" max="12051" width="22.140625" style="24" customWidth="1"/>
    <col min="12052" max="12053" width="9" style="24" customWidth="1"/>
    <col min="12054" max="12054" width="19.85546875" style="24" customWidth="1"/>
    <col min="12055" max="12055" width="19.28515625" style="24" customWidth="1"/>
    <col min="12056" max="12056" width="20.5703125" style="24" customWidth="1"/>
    <col min="12057" max="12057" width="14.85546875" style="24" bestFit="1" customWidth="1"/>
    <col min="12058" max="12289" width="9.140625" style="24"/>
    <col min="12290" max="12291" width="10" style="24" customWidth="1"/>
    <col min="12292" max="12292" width="12" style="24" customWidth="1"/>
    <col min="12293" max="12293" width="15" style="24" customWidth="1"/>
    <col min="12294" max="12294" width="0.85546875" style="24" customWidth="1"/>
    <col min="12295" max="12295" width="8.140625" style="24" customWidth="1"/>
    <col min="12296" max="12296" width="10.42578125" style="24" customWidth="1"/>
    <col min="12297" max="12297" width="77.7109375" style="24" customWidth="1"/>
    <col min="12298" max="12299" width="9" style="24" customWidth="1"/>
    <col min="12300" max="12300" width="19.85546875" style="24" customWidth="1"/>
    <col min="12301" max="12301" width="21.140625" style="24" customWidth="1"/>
    <col min="12302" max="12302" width="22.140625" style="24" customWidth="1"/>
    <col min="12303" max="12304" width="9" style="24" customWidth="1"/>
    <col min="12305" max="12305" width="19.85546875" style="24" customWidth="1"/>
    <col min="12306" max="12306" width="21.140625" style="24" customWidth="1"/>
    <col min="12307" max="12307" width="22.140625" style="24" customWidth="1"/>
    <col min="12308" max="12309" width="9" style="24" customWidth="1"/>
    <col min="12310" max="12310" width="19.85546875" style="24" customWidth="1"/>
    <col min="12311" max="12311" width="19.28515625" style="24" customWidth="1"/>
    <col min="12312" max="12312" width="20.5703125" style="24" customWidth="1"/>
    <col min="12313" max="12313" width="14.85546875" style="24" bestFit="1" customWidth="1"/>
    <col min="12314" max="12545" width="9.140625" style="24"/>
    <col min="12546" max="12547" width="10" style="24" customWidth="1"/>
    <col min="12548" max="12548" width="12" style="24" customWidth="1"/>
    <col min="12549" max="12549" width="15" style="24" customWidth="1"/>
    <col min="12550" max="12550" width="0.85546875" style="24" customWidth="1"/>
    <col min="12551" max="12551" width="8.140625" style="24" customWidth="1"/>
    <col min="12552" max="12552" width="10.42578125" style="24" customWidth="1"/>
    <col min="12553" max="12553" width="77.7109375" style="24" customWidth="1"/>
    <col min="12554" max="12555" width="9" style="24" customWidth="1"/>
    <col min="12556" max="12556" width="19.85546875" style="24" customWidth="1"/>
    <col min="12557" max="12557" width="21.140625" style="24" customWidth="1"/>
    <col min="12558" max="12558" width="22.140625" style="24" customWidth="1"/>
    <col min="12559" max="12560" width="9" style="24" customWidth="1"/>
    <col min="12561" max="12561" width="19.85546875" style="24" customWidth="1"/>
    <col min="12562" max="12562" width="21.140625" style="24" customWidth="1"/>
    <col min="12563" max="12563" width="22.140625" style="24" customWidth="1"/>
    <col min="12564" max="12565" width="9" style="24" customWidth="1"/>
    <col min="12566" max="12566" width="19.85546875" style="24" customWidth="1"/>
    <col min="12567" max="12567" width="19.28515625" style="24" customWidth="1"/>
    <col min="12568" max="12568" width="20.5703125" style="24" customWidth="1"/>
    <col min="12569" max="12569" width="14.85546875" style="24" bestFit="1" customWidth="1"/>
    <col min="12570" max="12801" width="9.140625" style="24"/>
    <col min="12802" max="12803" width="10" style="24" customWidth="1"/>
    <col min="12804" max="12804" width="12" style="24" customWidth="1"/>
    <col min="12805" max="12805" width="15" style="24" customWidth="1"/>
    <col min="12806" max="12806" width="0.85546875" style="24" customWidth="1"/>
    <col min="12807" max="12807" width="8.140625" style="24" customWidth="1"/>
    <col min="12808" max="12808" width="10.42578125" style="24" customWidth="1"/>
    <col min="12809" max="12809" width="77.7109375" style="24" customWidth="1"/>
    <col min="12810" max="12811" width="9" style="24" customWidth="1"/>
    <col min="12812" max="12812" width="19.85546875" style="24" customWidth="1"/>
    <col min="12813" max="12813" width="21.140625" style="24" customWidth="1"/>
    <col min="12814" max="12814" width="22.140625" style="24" customWidth="1"/>
    <col min="12815" max="12816" width="9" style="24" customWidth="1"/>
    <col min="12817" max="12817" width="19.85546875" style="24" customWidth="1"/>
    <col min="12818" max="12818" width="21.140625" style="24" customWidth="1"/>
    <col min="12819" max="12819" width="22.140625" style="24" customWidth="1"/>
    <col min="12820" max="12821" width="9" style="24" customWidth="1"/>
    <col min="12822" max="12822" width="19.85546875" style="24" customWidth="1"/>
    <col min="12823" max="12823" width="19.28515625" style="24" customWidth="1"/>
    <col min="12824" max="12824" width="20.5703125" style="24" customWidth="1"/>
    <col min="12825" max="12825" width="14.85546875" style="24" bestFit="1" customWidth="1"/>
    <col min="12826" max="13057" width="9.140625" style="24"/>
    <col min="13058" max="13059" width="10" style="24" customWidth="1"/>
    <col min="13060" max="13060" width="12" style="24" customWidth="1"/>
    <col min="13061" max="13061" width="15" style="24" customWidth="1"/>
    <col min="13062" max="13062" width="0.85546875" style="24" customWidth="1"/>
    <col min="13063" max="13063" width="8.140625" style="24" customWidth="1"/>
    <col min="13064" max="13064" width="10.42578125" style="24" customWidth="1"/>
    <col min="13065" max="13065" width="77.7109375" style="24" customWidth="1"/>
    <col min="13066" max="13067" width="9" style="24" customWidth="1"/>
    <col min="13068" max="13068" width="19.85546875" style="24" customWidth="1"/>
    <col min="13069" max="13069" width="21.140625" style="24" customWidth="1"/>
    <col min="13070" max="13070" width="22.140625" style="24" customWidth="1"/>
    <col min="13071" max="13072" width="9" style="24" customWidth="1"/>
    <col min="13073" max="13073" width="19.85546875" style="24" customWidth="1"/>
    <col min="13074" max="13074" width="21.140625" style="24" customWidth="1"/>
    <col min="13075" max="13075" width="22.140625" style="24" customWidth="1"/>
    <col min="13076" max="13077" width="9" style="24" customWidth="1"/>
    <col min="13078" max="13078" width="19.85546875" style="24" customWidth="1"/>
    <col min="13079" max="13079" width="19.28515625" style="24" customWidth="1"/>
    <col min="13080" max="13080" width="20.5703125" style="24" customWidth="1"/>
    <col min="13081" max="13081" width="14.85546875" style="24" bestFit="1" customWidth="1"/>
    <col min="13082" max="13313" width="9.140625" style="24"/>
    <col min="13314" max="13315" width="10" style="24" customWidth="1"/>
    <col min="13316" max="13316" width="12" style="24" customWidth="1"/>
    <col min="13317" max="13317" width="15" style="24" customWidth="1"/>
    <col min="13318" max="13318" width="0.85546875" style="24" customWidth="1"/>
    <col min="13319" max="13319" width="8.140625" style="24" customWidth="1"/>
    <col min="13320" max="13320" width="10.42578125" style="24" customWidth="1"/>
    <col min="13321" max="13321" width="77.7109375" style="24" customWidth="1"/>
    <col min="13322" max="13323" width="9" style="24" customWidth="1"/>
    <col min="13324" max="13324" width="19.85546875" style="24" customWidth="1"/>
    <col min="13325" max="13325" width="21.140625" style="24" customWidth="1"/>
    <col min="13326" max="13326" width="22.140625" style="24" customWidth="1"/>
    <col min="13327" max="13328" width="9" style="24" customWidth="1"/>
    <col min="13329" max="13329" width="19.85546875" style="24" customWidth="1"/>
    <col min="13330" max="13330" width="21.140625" style="24" customWidth="1"/>
    <col min="13331" max="13331" width="22.140625" style="24" customWidth="1"/>
    <col min="13332" max="13333" width="9" style="24" customWidth="1"/>
    <col min="13334" max="13334" width="19.85546875" style="24" customWidth="1"/>
    <col min="13335" max="13335" width="19.28515625" style="24" customWidth="1"/>
    <col min="13336" max="13336" width="20.5703125" style="24" customWidth="1"/>
    <col min="13337" max="13337" width="14.85546875" style="24" bestFit="1" customWidth="1"/>
    <col min="13338" max="13569" width="9.140625" style="24"/>
    <col min="13570" max="13571" width="10" style="24" customWidth="1"/>
    <col min="13572" max="13572" width="12" style="24" customWidth="1"/>
    <col min="13573" max="13573" width="15" style="24" customWidth="1"/>
    <col min="13574" max="13574" width="0.85546875" style="24" customWidth="1"/>
    <col min="13575" max="13575" width="8.140625" style="24" customWidth="1"/>
    <col min="13576" max="13576" width="10.42578125" style="24" customWidth="1"/>
    <col min="13577" max="13577" width="77.7109375" style="24" customWidth="1"/>
    <col min="13578" max="13579" width="9" style="24" customWidth="1"/>
    <col min="13580" max="13580" width="19.85546875" style="24" customWidth="1"/>
    <col min="13581" max="13581" width="21.140625" style="24" customWidth="1"/>
    <col min="13582" max="13582" width="22.140625" style="24" customWidth="1"/>
    <col min="13583" max="13584" width="9" style="24" customWidth="1"/>
    <col min="13585" max="13585" width="19.85546875" style="24" customWidth="1"/>
    <col min="13586" max="13586" width="21.140625" style="24" customWidth="1"/>
    <col min="13587" max="13587" width="22.140625" style="24" customWidth="1"/>
    <col min="13588" max="13589" width="9" style="24" customWidth="1"/>
    <col min="13590" max="13590" width="19.85546875" style="24" customWidth="1"/>
    <col min="13591" max="13591" width="19.28515625" style="24" customWidth="1"/>
    <col min="13592" max="13592" width="20.5703125" style="24" customWidth="1"/>
    <col min="13593" max="13593" width="14.85546875" style="24" bestFit="1" customWidth="1"/>
    <col min="13594" max="13825" width="9.140625" style="24"/>
    <col min="13826" max="13827" width="10" style="24" customWidth="1"/>
    <col min="13828" max="13828" width="12" style="24" customWidth="1"/>
    <col min="13829" max="13829" width="15" style="24" customWidth="1"/>
    <col min="13830" max="13830" width="0.85546875" style="24" customWidth="1"/>
    <col min="13831" max="13831" width="8.140625" style="24" customWidth="1"/>
    <col min="13832" max="13832" width="10.42578125" style="24" customWidth="1"/>
    <col min="13833" max="13833" width="77.7109375" style="24" customWidth="1"/>
    <col min="13834" max="13835" width="9" style="24" customWidth="1"/>
    <col min="13836" max="13836" width="19.85546875" style="24" customWidth="1"/>
    <col min="13837" max="13837" width="21.140625" style="24" customWidth="1"/>
    <col min="13838" max="13838" width="22.140625" style="24" customWidth="1"/>
    <col min="13839" max="13840" width="9" style="24" customWidth="1"/>
    <col min="13841" max="13841" width="19.85546875" style="24" customWidth="1"/>
    <col min="13842" max="13842" width="21.140625" style="24" customWidth="1"/>
    <col min="13843" max="13843" width="22.140625" style="24" customWidth="1"/>
    <col min="13844" max="13845" width="9" style="24" customWidth="1"/>
    <col min="13846" max="13846" width="19.85546875" style="24" customWidth="1"/>
    <col min="13847" max="13847" width="19.28515625" style="24" customWidth="1"/>
    <col min="13848" max="13848" width="20.5703125" style="24" customWidth="1"/>
    <col min="13849" max="13849" width="14.85546875" style="24" bestFit="1" customWidth="1"/>
    <col min="13850" max="14081" width="9.140625" style="24"/>
    <col min="14082" max="14083" width="10" style="24" customWidth="1"/>
    <col min="14084" max="14084" width="12" style="24" customWidth="1"/>
    <col min="14085" max="14085" width="15" style="24" customWidth="1"/>
    <col min="14086" max="14086" width="0.85546875" style="24" customWidth="1"/>
    <col min="14087" max="14087" width="8.140625" style="24" customWidth="1"/>
    <col min="14088" max="14088" width="10.42578125" style="24" customWidth="1"/>
    <col min="14089" max="14089" width="77.7109375" style="24" customWidth="1"/>
    <col min="14090" max="14091" width="9" style="24" customWidth="1"/>
    <col min="14092" max="14092" width="19.85546875" style="24" customWidth="1"/>
    <col min="14093" max="14093" width="21.140625" style="24" customWidth="1"/>
    <col min="14094" max="14094" width="22.140625" style="24" customWidth="1"/>
    <col min="14095" max="14096" width="9" style="24" customWidth="1"/>
    <col min="14097" max="14097" width="19.85546875" style="24" customWidth="1"/>
    <col min="14098" max="14098" width="21.140625" style="24" customWidth="1"/>
    <col min="14099" max="14099" width="22.140625" style="24" customWidth="1"/>
    <col min="14100" max="14101" width="9" style="24" customWidth="1"/>
    <col min="14102" max="14102" width="19.85546875" style="24" customWidth="1"/>
    <col min="14103" max="14103" width="19.28515625" style="24" customWidth="1"/>
    <col min="14104" max="14104" width="20.5703125" style="24" customWidth="1"/>
    <col min="14105" max="14105" width="14.85546875" style="24" bestFit="1" customWidth="1"/>
    <col min="14106" max="14337" width="9.140625" style="24"/>
    <col min="14338" max="14339" width="10" style="24" customWidth="1"/>
    <col min="14340" max="14340" width="12" style="24" customWidth="1"/>
    <col min="14341" max="14341" width="15" style="24" customWidth="1"/>
    <col min="14342" max="14342" width="0.85546875" style="24" customWidth="1"/>
    <col min="14343" max="14343" width="8.140625" style="24" customWidth="1"/>
    <col min="14344" max="14344" width="10.42578125" style="24" customWidth="1"/>
    <col min="14345" max="14345" width="77.7109375" style="24" customWidth="1"/>
    <col min="14346" max="14347" width="9" style="24" customWidth="1"/>
    <col min="14348" max="14348" width="19.85546875" style="24" customWidth="1"/>
    <col min="14349" max="14349" width="21.140625" style="24" customWidth="1"/>
    <col min="14350" max="14350" width="22.140625" style="24" customWidth="1"/>
    <col min="14351" max="14352" width="9" style="24" customWidth="1"/>
    <col min="14353" max="14353" width="19.85546875" style="24" customWidth="1"/>
    <col min="14354" max="14354" width="21.140625" style="24" customWidth="1"/>
    <col min="14355" max="14355" width="22.140625" style="24" customWidth="1"/>
    <col min="14356" max="14357" width="9" style="24" customWidth="1"/>
    <col min="14358" max="14358" width="19.85546875" style="24" customWidth="1"/>
    <col min="14359" max="14359" width="19.28515625" style="24" customWidth="1"/>
    <col min="14360" max="14360" width="20.5703125" style="24" customWidth="1"/>
    <col min="14361" max="14361" width="14.85546875" style="24" bestFit="1" customWidth="1"/>
    <col min="14362" max="14593" width="9.140625" style="24"/>
    <col min="14594" max="14595" width="10" style="24" customWidth="1"/>
    <col min="14596" max="14596" width="12" style="24" customWidth="1"/>
    <col min="14597" max="14597" width="15" style="24" customWidth="1"/>
    <col min="14598" max="14598" width="0.85546875" style="24" customWidth="1"/>
    <col min="14599" max="14599" width="8.140625" style="24" customWidth="1"/>
    <col min="14600" max="14600" width="10.42578125" style="24" customWidth="1"/>
    <col min="14601" max="14601" width="77.7109375" style="24" customWidth="1"/>
    <col min="14602" max="14603" width="9" style="24" customWidth="1"/>
    <col min="14604" max="14604" width="19.85546875" style="24" customWidth="1"/>
    <col min="14605" max="14605" width="21.140625" style="24" customWidth="1"/>
    <col min="14606" max="14606" width="22.140625" style="24" customWidth="1"/>
    <col min="14607" max="14608" width="9" style="24" customWidth="1"/>
    <col min="14609" max="14609" width="19.85546875" style="24" customWidth="1"/>
    <col min="14610" max="14610" width="21.140625" style="24" customWidth="1"/>
    <col min="14611" max="14611" width="22.140625" style="24" customWidth="1"/>
    <col min="14612" max="14613" width="9" style="24" customWidth="1"/>
    <col min="14614" max="14614" width="19.85546875" style="24" customWidth="1"/>
    <col min="14615" max="14615" width="19.28515625" style="24" customWidth="1"/>
    <col min="14616" max="14616" width="20.5703125" style="24" customWidth="1"/>
    <col min="14617" max="14617" width="14.85546875" style="24" bestFit="1" customWidth="1"/>
    <col min="14618" max="14849" width="9.140625" style="24"/>
    <col min="14850" max="14851" width="10" style="24" customWidth="1"/>
    <col min="14852" max="14852" width="12" style="24" customWidth="1"/>
    <col min="14853" max="14853" width="15" style="24" customWidth="1"/>
    <col min="14854" max="14854" width="0.85546875" style="24" customWidth="1"/>
    <col min="14855" max="14855" width="8.140625" style="24" customWidth="1"/>
    <col min="14856" max="14856" width="10.42578125" style="24" customWidth="1"/>
    <col min="14857" max="14857" width="77.7109375" style="24" customWidth="1"/>
    <col min="14858" max="14859" width="9" style="24" customWidth="1"/>
    <col min="14860" max="14860" width="19.85546875" style="24" customWidth="1"/>
    <col min="14861" max="14861" width="21.140625" style="24" customWidth="1"/>
    <col min="14862" max="14862" width="22.140625" style="24" customWidth="1"/>
    <col min="14863" max="14864" width="9" style="24" customWidth="1"/>
    <col min="14865" max="14865" width="19.85546875" style="24" customWidth="1"/>
    <col min="14866" max="14866" width="21.140625" style="24" customWidth="1"/>
    <col min="14867" max="14867" width="22.140625" style="24" customWidth="1"/>
    <col min="14868" max="14869" width="9" style="24" customWidth="1"/>
    <col min="14870" max="14870" width="19.85546875" style="24" customWidth="1"/>
    <col min="14871" max="14871" width="19.28515625" style="24" customWidth="1"/>
    <col min="14872" max="14872" width="20.5703125" style="24" customWidth="1"/>
    <col min="14873" max="14873" width="14.85546875" style="24" bestFit="1" customWidth="1"/>
    <col min="14874" max="15105" width="9.140625" style="24"/>
    <col min="15106" max="15107" width="10" style="24" customWidth="1"/>
    <col min="15108" max="15108" width="12" style="24" customWidth="1"/>
    <col min="15109" max="15109" width="15" style="24" customWidth="1"/>
    <col min="15110" max="15110" width="0.85546875" style="24" customWidth="1"/>
    <col min="15111" max="15111" width="8.140625" style="24" customWidth="1"/>
    <col min="15112" max="15112" width="10.42578125" style="24" customWidth="1"/>
    <col min="15113" max="15113" width="77.7109375" style="24" customWidth="1"/>
    <col min="15114" max="15115" width="9" style="24" customWidth="1"/>
    <col min="15116" max="15116" width="19.85546875" style="24" customWidth="1"/>
    <col min="15117" max="15117" width="21.140625" style="24" customWidth="1"/>
    <col min="15118" max="15118" width="22.140625" style="24" customWidth="1"/>
    <col min="15119" max="15120" width="9" style="24" customWidth="1"/>
    <col min="15121" max="15121" width="19.85546875" style="24" customWidth="1"/>
    <col min="15122" max="15122" width="21.140625" style="24" customWidth="1"/>
    <col min="15123" max="15123" width="22.140625" style="24" customWidth="1"/>
    <col min="15124" max="15125" width="9" style="24" customWidth="1"/>
    <col min="15126" max="15126" width="19.85546875" style="24" customWidth="1"/>
    <col min="15127" max="15127" width="19.28515625" style="24" customWidth="1"/>
    <col min="15128" max="15128" width="20.5703125" style="24" customWidth="1"/>
    <col min="15129" max="15129" width="14.85546875" style="24" bestFit="1" customWidth="1"/>
    <col min="15130" max="15361" width="9.140625" style="24"/>
    <col min="15362" max="15363" width="10" style="24" customWidth="1"/>
    <col min="15364" max="15364" width="12" style="24" customWidth="1"/>
    <col min="15365" max="15365" width="15" style="24" customWidth="1"/>
    <col min="15366" max="15366" width="0.85546875" style="24" customWidth="1"/>
    <col min="15367" max="15367" width="8.140625" style="24" customWidth="1"/>
    <col min="15368" max="15368" width="10.42578125" style="24" customWidth="1"/>
    <col min="15369" max="15369" width="77.7109375" style="24" customWidth="1"/>
    <col min="15370" max="15371" width="9" style="24" customWidth="1"/>
    <col min="15372" max="15372" width="19.85546875" style="24" customWidth="1"/>
    <col min="15373" max="15373" width="21.140625" style="24" customWidth="1"/>
    <col min="15374" max="15374" width="22.140625" style="24" customWidth="1"/>
    <col min="15375" max="15376" width="9" style="24" customWidth="1"/>
    <col min="15377" max="15377" width="19.85546875" style="24" customWidth="1"/>
    <col min="15378" max="15378" width="21.140625" style="24" customWidth="1"/>
    <col min="15379" max="15379" width="22.140625" style="24" customWidth="1"/>
    <col min="15380" max="15381" width="9" style="24" customWidth="1"/>
    <col min="15382" max="15382" width="19.85546875" style="24" customWidth="1"/>
    <col min="15383" max="15383" width="19.28515625" style="24" customWidth="1"/>
    <col min="15384" max="15384" width="20.5703125" style="24" customWidth="1"/>
    <col min="15385" max="15385" width="14.85546875" style="24" bestFit="1" customWidth="1"/>
    <col min="15386" max="15617" width="9.140625" style="24"/>
    <col min="15618" max="15619" width="10" style="24" customWidth="1"/>
    <col min="15620" max="15620" width="12" style="24" customWidth="1"/>
    <col min="15621" max="15621" width="15" style="24" customWidth="1"/>
    <col min="15622" max="15622" width="0.85546875" style="24" customWidth="1"/>
    <col min="15623" max="15623" width="8.140625" style="24" customWidth="1"/>
    <col min="15624" max="15624" width="10.42578125" style="24" customWidth="1"/>
    <col min="15625" max="15625" width="77.7109375" style="24" customWidth="1"/>
    <col min="15626" max="15627" width="9" style="24" customWidth="1"/>
    <col min="15628" max="15628" width="19.85546875" style="24" customWidth="1"/>
    <col min="15629" max="15629" width="21.140625" style="24" customWidth="1"/>
    <col min="15630" max="15630" width="22.140625" style="24" customWidth="1"/>
    <col min="15631" max="15632" width="9" style="24" customWidth="1"/>
    <col min="15633" max="15633" width="19.85546875" style="24" customWidth="1"/>
    <col min="15634" max="15634" width="21.140625" style="24" customWidth="1"/>
    <col min="15635" max="15635" width="22.140625" style="24" customWidth="1"/>
    <col min="15636" max="15637" width="9" style="24" customWidth="1"/>
    <col min="15638" max="15638" width="19.85546875" style="24" customWidth="1"/>
    <col min="15639" max="15639" width="19.28515625" style="24" customWidth="1"/>
    <col min="15640" max="15640" width="20.5703125" style="24" customWidth="1"/>
    <col min="15641" max="15641" width="14.85546875" style="24" bestFit="1" customWidth="1"/>
    <col min="15642" max="15873" width="9.140625" style="24"/>
    <col min="15874" max="15875" width="10" style="24" customWidth="1"/>
    <col min="15876" max="15876" width="12" style="24" customWidth="1"/>
    <col min="15877" max="15877" width="15" style="24" customWidth="1"/>
    <col min="15878" max="15878" width="0.85546875" style="24" customWidth="1"/>
    <col min="15879" max="15879" width="8.140625" style="24" customWidth="1"/>
    <col min="15880" max="15880" width="10.42578125" style="24" customWidth="1"/>
    <col min="15881" max="15881" width="77.7109375" style="24" customWidth="1"/>
    <col min="15882" max="15883" width="9" style="24" customWidth="1"/>
    <col min="15884" max="15884" width="19.85546875" style="24" customWidth="1"/>
    <col min="15885" max="15885" width="21.140625" style="24" customWidth="1"/>
    <col min="15886" max="15886" width="22.140625" style="24" customWidth="1"/>
    <col min="15887" max="15888" width="9" style="24" customWidth="1"/>
    <col min="15889" max="15889" width="19.85546875" style="24" customWidth="1"/>
    <col min="15890" max="15890" width="21.140625" style="24" customWidth="1"/>
    <col min="15891" max="15891" width="22.140625" style="24" customWidth="1"/>
    <col min="15892" max="15893" width="9" style="24" customWidth="1"/>
    <col min="15894" max="15894" width="19.85546875" style="24" customWidth="1"/>
    <col min="15895" max="15895" width="19.28515625" style="24" customWidth="1"/>
    <col min="15896" max="15896" width="20.5703125" style="24" customWidth="1"/>
    <col min="15897" max="15897" width="14.85546875" style="24" bestFit="1" customWidth="1"/>
    <col min="15898" max="16129" width="9.140625" style="24"/>
    <col min="16130" max="16131" width="10" style="24" customWidth="1"/>
    <col min="16132" max="16132" width="12" style="24" customWidth="1"/>
    <col min="16133" max="16133" width="15" style="24" customWidth="1"/>
    <col min="16134" max="16134" width="0.85546875" style="24" customWidth="1"/>
    <col min="16135" max="16135" width="8.140625" style="24" customWidth="1"/>
    <col min="16136" max="16136" width="10.42578125" style="24" customWidth="1"/>
    <col min="16137" max="16137" width="77.7109375" style="24" customWidth="1"/>
    <col min="16138" max="16139" width="9" style="24" customWidth="1"/>
    <col min="16140" max="16140" width="19.85546875" style="24" customWidth="1"/>
    <col min="16141" max="16141" width="21.140625" style="24" customWidth="1"/>
    <col min="16142" max="16142" width="22.140625" style="24" customWidth="1"/>
    <col min="16143" max="16144" width="9" style="24" customWidth="1"/>
    <col min="16145" max="16145" width="19.85546875" style="24" customWidth="1"/>
    <col min="16146" max="16146" width="21.140625" style="24" customWidth="1"/>
    <col min="16147" max="16147" width="22.140625" style="24" customWidth="1"/>
    <col min="16148" max="16149" width="9" style="24" customWidth="1"/>
    <col min="16150" max="16150" width="19.85546875" style="24" customWidth="1"/>
    <col min="16151" max="16151" width="19.28515625" style="24" customWidth="1"/>
    <col min="16152" max="16152" width="20.5703125" style="24" customWidth="1"/>
    <col min="16153" max="16153" width="14.85546875" style="24" bestFit="1" customWidth="1"/>
    <col min="16154" max="16384" width="9.140625" style="24"/>
  </cols>
  <sheetData>
    <row r="1" spans="1:25" ht="24.75" customHeight="1" thickBot="1">
      <c r="L1" s="500"/>
      <c r="M1" s="500"/>
      <c r="Q1" s="500"/>
      <c r="R1" s="500"/>
      <c r="V1" s="500"/>
      <c r="W1" s="500"/>
    </row>
    <row r="2" spans="1:25" s="30" customFormat="1" ht="51" customHeight="1">
      <c r="A2" s="25" t="s">
        <v>39</v>
      </c>
      <c r="B2" s="26"/>
      <c r="C2" s="27"/>
      <c r="D2" s="26"/>
      <c r="E2" s="28"/>
      <c r="F2" s="502" t="s">
        <v>40</v>
      </c>
      <c r="G2" s="502"/>
      <c r="H2" s="502"/>
      <c r="I2" s="502"/>
      <c r="J2" s="503" t="s">
        <v>123</v>
      </c>
      <c r="K2" s="504"/>
      <c r="L2" s="504"/>
      <c r="M2" s="504"/>
      <c r="N2" s="505"/>
      <c r="O2" s="503" t="s">
        <v>124</v>
      </c>
      <c r="P2" s="504"/>
      <c r="Q2" s="504"/>
      <c r="R2" s="504"/>
      <c r="S2" s="505"/>
      <c r="T2" s="503" t="s">
        <v>125</v>
      </c>
      <c r="U2" s="504"/>
      <c r="V2" s="504"/>
      <c r="W2" s="504"/>
      <c r="X2" s="505"/>
      <c r="Y2" s="129"/>
    </row>
    <row r="3" spans="1:25" s="30" customFormat="1" ht="39.75" customHeight="1">
      <c r="A3" s="508"/>
      <c r="B3" s="509"/>
      <c r="C3" s="509"/>
      <c r="D3" s="509"/>
      <c r="E3" s="31"/>
      <c r="F3" s="491" t="s">
        <v>126</v>
      </c>
      <c r="G3" s="491"/>
      <c r="H3" s="491"/>
      <c r="I3" s="491"/>
      <c r="J3" s="510" t="s">
        <v>127</v>
      </c>
      <c r="K3" s="511"/>
      <c r="L3" s="512"/>
      <c r="M3" s="512"/>
      <c r="N3" s="476"/>
      <c r="O3" s="510" t="s">
        <v>128</v>
      </c>
      <c r="P3" s="511"/>
      <c r="Q3" s="512"/>
      <c r="R3" s="512"/>
      <c r="S3" s="476"/>
      <c r="T3" s="510" t="s">
        <v>129</v>
      </c>
      <c r="U3" s="511"/>
      <c r="V3" s="512"/>
      <c r="W3" s="512"/>
      <c r="X3" s="476"/>
      <c r="Y3" s="32"/>
    </row>
    <row r="4" spans="1:25" s="30" customFormat="1" ht="23.25" customHeight="1">
      <c r="A4" s="490" t="s">
        <v>48</v>
      </c>
      <c r="B4" s="491"/>
      <c r="C4" s="491"/>
      <c r="D4" s="491"/>
      <c r="E4" s="31"/>
      <c r="F4" s="492" t="s">
        <v>49</v>
      </c>
      <c r="G4" s="494">
        <v>45036</v>
      </c>
      <c r="H4" s="495"/>
      <c r="I4" s="496"/>
      <c r="J4" s="473" t="s">
        <v>130</v>
      </c>
      <c r="K4" s="474"/>
      <c r="L4" s="475"/>
      <c r="M4" s="475"/>
      <c r="N4" s="476"/>
      <c r="O4" s="473" t="s">
        <v>131</v>
      </c>
      <c r="P4" s="474"/>
      <c r="Q4" s="475"/>
      <c r="R4" s="475"/>
      <c r="S4" s="476"/>
      <c r="T4" s="473" t="s">
        <v>132</v>
      </c>
      <c r="U4" s="474"/>
      <c r="V4" s="475"/>
      <c r="W4" s="475"/>
      <c r="X4" s="476"/>
      <c r="Y4" s="32"/>
    </row>
    <row r="5" spans="1:25" s="30" customFormat="1" ht="19.5" customHeight="1">
      <c r="A5" s="477" t="s">
        <v>53</v>
      </c>
      <c r="B5" s="478" t="s">
        <v>54</v>
      </c>
      <c r="C5" s="479" t="s">
        <v>55</v>
      </c>
      <c r="D5" s="480"/>
      <c r="E5" s="33"/>
      <c r="F5" s="493"/>
      <c r="G5" s="497"/>
      <c r="H5" s="498"/>
      <c r="I5" s="499"/>
      <c r="J5" s="481" t="s">
        <v>54</v>
      </c>
      <c r="K5" s="484" t="s">
        <v>56</v>
      </c>
      <c r="L5" s="487" t="s">
        <v>57</v>
      </c>
      <c r="M5" s="488"/>
      <c r="N5" s="489"/>
      <c r="O5" s="481" t="s">
        <v>54</v>
      </c>
      <c r="P5" s="484" t="s">
        <v>56</v>
      </c>
      <c r="Q5" s="487" t="s">
        <v>57</v>
      </c>
      <c r="R5" s="488"/>
      <c r="S5" s="489"/>
      <c r="T5" s="481" t="s">
        <v>54</v>
      </c>
      <c r="U5" s="484" t="s">
        <v>56</v>
      </c>
      <c r="V5" s="487" t="s">
        <v>57</v>
      </c>
      <c r="W5" s="488"/>
      <c r="X5" s="489"/>
      <c r="Y5" s="32"/>
    </row>
    <row r="6" spans="1:25" s="30" customFormat="1" ht="19.5" customHeight="1">
      <c r="A6" s="477"/>
      <c r="B6" s="478"/>
      <c r="C6" s="130"/>
      <c r="D6" s="131"/>
      <c r="E6" s="33"/>
      <c r="F6" s="36"/>
      <c r="G6" s="37"/>
      <c r="H6" s="37"/>
      <c r="I6" s="129"/>
      <c r="J6" s="482"/>
      <c r="K6" s="485"/>
      <c r="L6" s="38"/>
      <c r="M6" s="39"/>
      <c r="N6" s="40"/>
      <c r="O6" s="482"/>
      <c r="P6" s="485"/>
      <c r="Q6" s="38"/>
      <c r="R6" s="39"/>
      <c r="S6" s="40"/>
      <c r="T6" s="482"/>
      <c r="U6" s="485"/>
      <c r="V6" s="38"/>
      <c r="W6" s="39"/>
      <c r="X6" s="40"/>
      <c r="Y6" s="32"/>
    </row>
    <row r="7" spans="1:25" s="30" customFormat="1" ht="24" customHeight="1" thickBot="1">
      <c r="A7" s="477"/>
      <c r="B7" s="478"/>
      <c r="C7" s="42" t="s">
        <v>58</v>
      </c>
      <c r="D7" s="43" t="s">
        <v>59</v>
      </c>
      <c r="E7" s="44"/>
      <c r="F7" s="45" t="s">
        <v>60</v>
      </c>
      <c r="G7" s="46" t="s">
        <v>61</v>
      </c>
      <c r="H7" s="46" t="s">
        <v>62</v>
      </c>
      <c r="I7" s="45" t="s">
        <v>63</v>
      </c>
      <c r="J7" s="483"/>
      <c r="K7" s="486"/>
      <c r="L7" s="47" t="s">
        <v>64</v>
      </c>
      <c r="M7" s="47" t="s">
        <v>65</v>
      </c>
      <c r="N7" s="48" t="s">
        <v>59</v>
      </c>
      <c r="O7" s="483"/>
      <c r="P7" s="486"/>
      <c r="Q7" s="47" t="s">
        <v>64</v>
      </c>
      <c r="R7" s="47" t="s">
        <v>65</v>
      </c>
      <c r="S7" s="48" t="s">
        <v>59</v>
      </c>
      <c r="T7" s="483"/>
      <c r="U7" s="486"/>
      <c r="V7" s="47" t="s">
        <v>64</v>
      </c>
      <c r="W7" s="47" t="s">
        <v>65</v>
      </c>
      <c r="X7" s="48" t="s">
        <v>59</v>
      </c>
      <c r="Y7" s="32"/>
    </row>
    <row r="8" spans="1:25" ht="19.5" customHeight="1">
      <c r="A8" s="49"/>
      <c r="B8" s="50"/>
      <c r="C8" s="50"/>
      <c r="D8" s="50"/>
      <c r="E8" s="51"/>
      <c r="F8" s="132"/>
      <c r="G8" s="133"/>
      <c r="H8" s="133"/>
      <c r="I8" s="134"/>
      <c r="J8" s="135"/>
      <c r="K8" s="136"/>
      <c r="L8" s="137"/>
      <c r="M8" s="137"/>
      <c r="N8" s="138"/>
      <c r="O8" s="135"/>
      <c r="P8" s="136"/>
      <c r="Q8" s="137"/>
      <c r="R8" s="137"/>
      <c r="S8" s="138"/>
      <c r="T8" s="135"/>
      <c r="U8" s="136"/>
      <c r="V8" s="137"/>
      <c r="W8" s="137"/>
      <c r="X8" s="138"/>
    </row>
    <row r="9" spans="1:25" ht="24.95" customHeight="1">
      <c r="A9" s="49"/>
      <c r="B9" s="50"/>
      <c r="C9" s="50"/>
      <c r="D9" s="50"/>
      <c r="E9" s="51"/>
      <c r="F9" s="132" t="s">
        <v>66</v>
      </c>
      <c r="G9" s="133"/>
      <c r="H9" s="133"/>
      <c r="I9" s="134" t="s">
        <v>133</v>
      </c>
      <c r="J9" s="135"/>
      <c r="K9" s="136"/>
      <c r="L9" s="137"/>
      <c r="M9" s="137"/>
      <c r="N9" s="138"/>
      <c r="O9" s="135"/>
      <c r="P9" s="136"/>
      <c r="Q9" s="137"/>
      <c r="R9" s="137"/>
      <c r="S9" s="138"/>
      <c r="T9" s="135"/>
      <c r="U9" s="136"/>
      <c r="V9" s="137"/>
      <c r="W9" s="137"/>
      <c r="X9" s="138"/>
    </row>
    <row r="10" spans="1:25" ht="6.75" customHeight="1">
      <c r="A10" s="49"/>
      <c r="B10" s="50"/>
      <c r="C10" s="50"/>
      <c r="D10" s="50"/>
      <c r="E10" s="51"/>
      <c r="F10" s="132"/>
      <c r="G10" s="133"/>
      <c r="H10" s="133"/>
      <c r="I10" s="134"/>
      <c r="J10" s="135"/>
      <c r="K10" s="136"/>
      <c r="L10" s="137"/>
      <c r="M10" s="137"/>
      <c r="N10" s="138"/>
      <c r="O10" s="135"/>
      <c r="P10" s="136"/>
      <c r="Q10" s="137"/>
      <c r="R10" s="137"/>
      <c r="S10" s="138"/>
      <c r="T10" s="135"/>
      <c r="U10" s="136"/>
      <c r="V10" s="137"/>
      <c r="W10" s="137"/>
      <c r="X10" s="138"/>
    </row>
    <row r="11" spans="1:25" ht="24.95" customHeight="1">
      <c r="A11" s="149">
        <f>H11</f>
        <v>5870</v>
      </c>
      <c r="B11" s="50"/>
      <c r="C11" s="50">
        <f>D11/A11</f>
        <v>11.137137989778536</v>
      </c>
      <c r="D11" s="50">
        <f>AVERAGEA(N11,X11)</f>
        <v>65375</v>
      </c>
      <c r="E11" s="51"/>
      <c r="F11" s="139"/>
      <c r="G11" s="133" t="s">
        <v>134</v>
      </c>
      <c r="H11" s="133">
        <v>5870</v>
      </c>
      <c r="I11" s="141" t="s">
        <v>135</v>
      </c>
      <c r="J11" s="142" t="s">
        <v>54</v>
      </c>
      <c r="K11" s="133">
        <v>5870</v>
      </c>
      <c r="L11" s="144"/>
      <c r="M11" s="144">
        <f>58700/5870</f>
        <v>10</v>
      </c>
      <c r="N11" s="145">
        <f t="shared" ref="N11:N17" si="0">SUM(M11+L11)*K11</f>
        <v>58700</v>
      </c>
      <c r="O11" s="142"/>
      <c r="P11" s="136"/>
      <c r="Q11" s="144"/>
      <c r="R11" s="144"/>
      <c r="S11" s="145">
        <f>SUM(R11+Q11)*P11</f>
        <v>0</v>
      </c>
      <c r="T11" s="142" t="s">
        <v>54</v>
      </c>
      <c r="U11" s="136">
        <v>1</v>
      </c>
      <c r="V11" s="136"/>
      <c r="W11" s="136">
        <v>72050</v>
      </c>
      <c r="X11" s="145">
        <f t="shared" ref="X11:X17" si="1">SUM(W11+V11)*U11</f>
        <v>72050</v>
      </c>
      <c r="Y11" s="128">
        <f>W11/H11</f>
        <v>12.27427597955707</v>
      </c>
    </row>
    <row r="12" spans="1:25" ht="24.95" customHeight="1">
      <c r="A12" s="149">
        <f>H12</f>
        <v>660</v>
      </c>
      <c r="B12" s="50"/>
      <c r="C12" s="50">
        <f t="shared" ref="C12:C13" si="2">D12/A12</f>
        <v>11.203787878787878</v>
      </c>
      <c r="D12" s="50">
        <f>AVERAGEA(N12,X12)</f>
        <v>7394.5</v>
      </c>
      <c r="E12" s="51"/>
      <c r="F12" s="139"/>
      <c r="G12" s="133" t="s">
        <v>134</v>
      </c>
      <c r="H12" s="133">
        <v>660</v>
      </c>
      <c r="I12" s="141" t="s">
        <v>136</v>
      </c>
      <c r="J12" s="142" t="s">
        <v>54</v>
      </c>
      <c r="K12" s="133">
        <v>660</v>
      </c>
      <c r="L12" s="144"/>
      <c r="M12" s="144">
        <f>6600/660</f>
        <v>10</v>
      </c>
      <c r="N12" s="145">
        <f t="shared" si="0"/>
        <v>6600</v>
      </c>
      <c r="O12" s="142"/>
      <c r="P12" s="140"/>
      <c r="Q12" s="144"/>
      <c r="R12" s="144"/>
      <c r="S12" s="145">
        <f t="shared" ref="S12:S17" si="3">SUM(R12+Q12)*P12</f>
        <v>0</v>
      </c>
      <c r="T12" s="142" t="s">
        <v>54</v>
      </c>
      <c r="U12" s="136">
        <v>1</v>
      </c>
      <c r="V12" s="136"/>
      <c r="W12" s="136">
        <v>8189</v>
      </c>
      <c r="X12" s="145">
        <f t="shared" si="1"/>
        <v>8189</v>
      </c>
      <c r="Y12" s="128">
        <f t="shared" ref="Y12:Y14" si="4">W12/H12</f>
        <v>12.407575757575758</v>
      </c>
    </row>
    <row r="13" spans="1:25" ht="24.95" customHeight="1">
      <c r="A13" s="149">
        <f>H13</f>
        <v>250</v>
      </c>
      <c r="B13" s="50"/>
      <c r="C13" s="50">
        <f t="shared" si="2"/>
        <v>11.23</v>
      </c>
      <c r="D13" s="50">
        <f>AVERAGEA(N13,X13)</f>
        <v>2807.5</v>
      </c>
      <c r="E13" s="51"/>
      <c r="F13" s="139"/>
      <c r="G13" s="133" t="s">
        <v>134</v>
      </c>
      <c r="H13" s="133">
        <v>250</v>
      </c>
      <c r="I13" s="141" t="s">
        <v>137</v>
      </c>
      <c r="J13" s="142" t="s">
        <v>54</v>
      </c>
      <c r="K13" s="133">
        <v>250</v>
      </c>
      <c r="L13" s="144"/>
      <c r="M13" s="144">
        <f>2500/250</f>
        <v>10</v>
      </c>
      <c r="N13" s="145">
        <f t="shared" si="0"/>
        <v>2500</v>
      </c>
      <c r="O13" s="142"/>
      <c r="P13" s="140"/>
      <c r="Q13" s="144"/>
      <c r="R13" s="144"/>
      <c r="S13" s="145">
        <f t="shared" si="3"/>
        <v>0</v>
      </c>
      <c r="T13" s="142" t="s">
        <v>54</v>
      </c>
      <c r="U13" s="136">
        <v>1</v>
      </c>
      <c r="V13" s="136"/>
      <c r="W13" s="136">
        <v>3115</v>
      </c>
      <c r="X13" s="145">
        <f t="shared" si="1"/>
        <v>3115</v>
      </c>
      <c r="Y13" s="128">
        <f t="shared" si="4"/>
        <v>12.46</v>
      </c>
    </row>
    <row r="14" spans="1:25" ht="24.95" customHeight="1">
      <c r="A14" s="49">
        <f>H14</f>
        <v>30</v>
      </c>
      <c r="B14" s="50"/>
      <c r="C14" s="50"/>
      <c r="D14" s="50"/>
      <c r="E14" s="51"/>
      <c r="F14" s="139"/>
      <c r="G14" s="133" t="s">
        <v>134</v>
      </c>
      <c r="H14" s="133">
        <v>30</v>
      </c>
      <c r="I14" s="141" t="s">
        <v>138</v>
      </c>
      <c r="J14" s="142"/>
      <c r="K14" s="133"/>
      <c r="L14" s="144"/>
      <c r="M14" s="144"/>
      <c r="N14" s="145">
        <f>SUM(M14+L14)*K14</f>
        <v>0</v>
      </c>
      <c r="O14" s="135"/>
      <c r="P14" s="136"/>
      <c r="Q14" s="160"/>
      <c r="R14" s="160"/>
      <c r="S14" s="145"/>
      <c r="T14" s="142" t="s">
        <v>54</v>
      </c>
      <c r="U14" s="136">
        <v>1</v>
      </c>
      <c r="V14" s="144"/>
      <c r="W14" s="136">
        <v>3750</v>
      </c>
      <c r="X14" s="145">
        <f>SUM(W14+V14)*U14</f>
        <v>3750</v>
      </c>
      <c r="Y14" s="128">
        <f t="shared" si="4"/>
        <v>125</v>
      </c>
    </row>
    <row r="15" spans="1:25" ht="24.95" customHeight="1">
      <c r="A15" s="49"/>
      <c r="B15" s="50"/>
      <c r="C15" s="50"/>
      <c r="D15" s="50">
        <f>AVERAGEA(N15,S15,X15)</f>
        <v>0</v>
      </c>
      <c r="E15" s="51"/>
      <c r="F15" s="139"/>
      <c r="G15" s="133" t="s">
        <v>134</v>
      </c>
      <c r="H15" s="133"/>
      <c r="I15" s="141"/>
      <c r="J15" s="142"/>
      <c r="K15" s="133"/>
      <c r="L15" s="144"/>
      <c r="M15" s="144">
        <f>9250/925</f>
        <v>10</v>
      </c>
      <c r="N15" s="145">
        <f>SUM(M15+L15)*K15</f>
        <v>0</v>
      </c>
      <c r="O15" s="142"/>
      <c r="P15" s="140"/>
      <c r="Q15" s="144"/>
      <c r="R15" s="144"/>
      <c r="S15" s="145">
        <f>SUM(R15+Q15)*P15</f>
        <v>0</v>
      </c>
      <c r="T15" s="142"/>
      <c r="U15" s="136"/>
      <c r="V15" s="136"/>
      <c r="W15" s="136"/>
      <c r="X15" s="145">
        <f>SUM(W15+V15)*U15</f>
        <v>0</v>
      </c>
      <c r="Y15" s="65"/>
    </row>
    <row r="16" spans="1:25" ht="39.950000000000003" customHeight="1">
      <c r="A16" s="49"/>
      <c r="B16" s="50"/>
      <c r="C16" s="50"/>
      <c r="D16" s="50">
        <f>AVERAGEA(N16,S16,X16)</f>
        <v>19315.666666666668</v>
      </c>
      <c r="E16" s="51"/>
      <c r="F16" s="139"/>
      <c r="G16" s="133"/>
      <c r="H16" s="133"/>
      <c r="I16" s="141" t="s">
        <v>139</v>
      </c>
      <c r="J16" s="142"/>
      <c r="K16" s="140"/>
      <c r="L16" s="144"/>
      <c r="M16" s="144"/>
      <c r="N16" s="145">
        <f t="shared" si="0"/>
        <v>0</v>
      </c>
      <c r="O16" s="142" t="s">
        <v>54</v>
      </c>
      <c r="P16" s="140">
        <v>1</v>
      </c>
      <c r="Q16" s="144"/>
      <c r="R16" s="144">
        <f>(23178.8+34768.2)</f>
        <v>57947</v>
      </c>
      <c r="S16" s="145">
        <f t="shared" si="3"/>
        <v>57947</v>
      </c>
      <c r="T16" s="142"/>
      <c r="U16" s="136"/>
      <c r="V16" s="136"/>
      <c r="W16" s="136"/>
      <c r="X16" s="145">
        <f t="shared" si="1"/>
        <v>0</v>
      </c>
      <c r="Y16" s="65"/>
    </row>
    <row r="17" spans="1:25" ht="24.95" customHeight="1">
      <c r="A17" s="49"/>
      <c r="B17" s="50"/>
      <c r="C17" s="50"/>
      <c r="D17" s="50">
        <f>AVERAGEA(N17,S17,X17)</f>
        <v>0</v>
      </c>
      <c r="E17" s="51"/>
      <c r="F17" s="139"/>
      <c r="G17" s="133"/>
      <c r="H17" s="133"/>
      <c r="I17" s="141"/>
      <c r="J17" s="142"/>
      <c r="K17" s="140"/>
      <c r="L17" s="144"/>
      <c r="M17" s="144"/>
      <c r="N17" s="145">
        <f t="shared" si="0"/>
        <v>0</v>
      </c>
      <c r="O17" s="142"/>
      <c r="P17" s="140"/>
      <c r="Q17" s="144"/>
      <c r="R17" s="144"/>
      <c r="S17" s="145">
        <f t="shared" si="3"/>
        <v>0</v>
      </c>
      <c r="T17" s="142"/>
      <c r="U17" s="140"/>
      <c r="V17" s="136"/>
      <c r="W17" s="136"/>
      <c r="X17" s="145">
        <f t="shared" si="1"/>
        <v>0</v>
      </c>
      <c r="Y17" s="65"/>
    </row>
    <row r="18" spans="1:25" ht="24.95" customHeight="1">
      <c r="A18" s="49"/>
      <c r="B18" s="50"/>
      <c r="C18" s="50"/>
      <c r="D18" s="50"/>
      <c r="E18" s="51"/>
      <c r="F18" s="139"/>
      <c r="G18" s="133"/>
      <c r="H18" s="133"/>
      <c r="I18" s="317"/>
      <c r="J18" s="142"/>
      <c r="K18" s="140"/>
      <c r="L18" s="144"/>
      <c r="M18" s="144"/>
      <c r="N18" s="145"/>
      <c r="O18" s="135"/>
      <c r="P18" s="136"/>
      <c r="Q18" s="318">
        <f>$H$11+$H$12+$H$13</f>
        <v>6780</v>
      </c>
      <c r="R18" s="160"/>
      <c r="S18" s="145"/>
      <c r="T18" s="142"/>
      <c r="U18" s="140"/>
      <c r="V18" s="318">
        <f>$H$11+$H$12+$H$13</f>
        <v>6780</v>
      </c>
      <c r="W18" s="144"/>
      <c r="X18" s="145"/>
      <c r="Y18" s="65"/>
    </row>
    <row r="19" spans="1:25" ht="24.95" customHeight="1">
      <c r="A19" s="49"/>
      <c r="B19" s="50"/>
      <c r="C19" s="50"/>
      <c r="D19" s="50"/>
      <c r="E19" s="51"/>
      <c r="F19" s="139"/>
      <c r="G19" s="319"/>
      <c r="H19" s="319"/>
      <c r="I19" s="320" t="s">
        <v>140</v>
      </c>
      <c r="J19" s="142"/>
      <c r="K19" s="140">
        <v>400</v>
      </c>
      <c r="L19" s="144"/>
      <c r="M19" s="373">
        <f>8000/400</f>
        <v>20</v>
      </c>
      <c r="N19" s="145">
        <f t="shared" ref="N19" si="5">SUM(M19+L19)*K19</f>
        <v>8000</v>
      </c>
      <c r="O19" s="135"/>
      <c r="P19" s="136"/>
      <c r="Q19" s="318"/>
      <c r="R19" s="160"/>
      <c r="S19" s="145"/>
      <c r="T19" s="142"/>
      <c r="U19" s="140"/>
      <c r="V19" s="144"/>
      <c r="W19" s="144"/>
      <c r="X19" s="145"/>
      <c r="Y19" s="65"/>
    </row>
    <row r="20" spans="1:25" ht="24.95" customHeight="1">
      <c r="A20" s="49"/>
      <c r="B20" s="50"/>
      <c r="C20" s="50"/>
      <c r="D20" s="50"/>
      <c r="E20" s="51"/>
      <c r="F20" s="139"/>
      <c r="G20" s="319"/>
      <c r="H20" s="319"/>
      <c r="I20" s="141"/>
      <c r="J20" s="142"/>
      <c r="K20" s="140"/>
      <c r="L20" s="144"/>
      <c r="M20" s="144"/>
      <c r="N20" s="154"/>
      <c r="O20" s="142"/>
      <c r="P20" s="140"/>
      <c r="Q20" s="373">
        <f>R16/Q18</f>
        <v>8.5467551622418885</v>
      </c>
      <c r="R20" s="144"/>
      <c r="S20" s="154"/>
      <c r="T20" s="142"/>
      <c r="U20" s="140"/>
      <c r="V20" s="373">
        <f>(X11+X12+X13)/V18</f>
        <v>12.294100294985251</v>
      </c>
      <c r="W20" s="144"/>
      <c r="X20" s="154"/>
      <c r="Y20" s="65"/>
    </row>
    <row r="21" spans="1:25" ht="6.75" customHeight="1">
      <c r="A21" s="49"/>
      <c r="B21" s="50"/>
      <c r="C21" s="50"/>
      <c r="D21" s="50"/>
      <c r="E21" s="51"/>
      <c r="F21" s="139"/>
      <c r="G21" s="133"/>
      <c r="H21" s="133"/>
      <c r="I21" s="141"/>
      <c r="J21" s="142"/>
      <c r="K21" s="155"/>
      <c r="L21" s="144"/>
      <c r="M21" s="144"/>
      <c r="N21" s="154"/>
      <c r="O21" s="142"/>
      <c r="P21" s="155"/>
      <c r="Q21" s="144"/>
      <c r="R21" s="144"/>
      <c r="S21" s="154"/>
      <c r="T21" s="142"/>
      <c r="U21" s="155"/>
      <c r="V21" s="144"/>
      <c r="W21" s="144"/>
      <c r="X21" s="154"/>
      <c r="Y21" s="65"/>
    </row>
    <row r="22" spans="1:25" ht="27.75" customHeight="1">
      <c r="A22" s="149">
        <f>SUM(A11:A21)</f>
        <v>6810</v>
      </c>
      <c r="B22" s="50"/>
      <c r="C22" s="157">
        <f>D22/A22</f>
        <v>10.810132158590308</v>
      </c>
      <c r="D22" s="50">
        <f>AVERAGEA(N22,S22,X22)</f>
        <v>73617</v>
      </c>
      <c r="E22" s="51"/>
      <c r="F22" s="132"/>
      <c r="G22" s="133"/>
      <c r="H22" s="133">
        <f>SUM(H11:H21)</f>
        <v>6810</v>
      </c>
      <c r="I22" s="158" t="s">
        <v>83</v>
      </c>
      <c r="J22" s="159"/>
      <c r="K22" s="136"/>
      <c r="L22" s="160">
        <f>SUM(L11:L16)</f>
        <v>0</v>
      </c>
      <c r="M22" s="160">
        <f>SUM(M11:M20)</f>
        <v>60</v>
      </c>
      <c r="N22" s="161">
        <f>SUM(N10:N20)</f>
        <v>75800</v>
      </c>
      <c r="O22" s="159"/>
      <c r="P22" s="136"/>
      <c r="Q22" s="160">
        <f>SUM(Q11:Q17)</f>
        <v>0</v>
      </c>
      <c r="R22" s="160">
        <f>SUM(R11:R17)</f>
        <v>57947</v>
      </c>
      <c r="S22" s="161">
        <f>SUM(S10:S16)</f>
        <v>57947</v>
      </c>
      <c r="T22" s="159"/>
      <c r="U22" s="136"/>
      <c r="V22" s="160">
        <f>SUM(V11:V20)</f>
        <v>6792.2941002949856</v>
      </c>
      <c r="W22" s="160">
        <f>SUM(W11:W20)</f>
        <v>87104</v>
      </c>
      <c r="X22" s="161">
        <f>SUM(X11:X20)</f>
        <v>87104</v>
      </c>
    </row>
    <row r="23" spans="1:25" ht="19.5" customHeight="1">
      <c r="A23" s="49"/>
      <c r="B23" s="50"/>
      <c r="C23" s="50"/>
      <c r="D23" s="50"/>
      <c r="E23" s="51"/>
      <c r="F23" s="132"/>
      <c r="G23" s="133"/>
      <c r="H23" s="133"/>
      <c r="I23" s="134"/>
      <c r="J23" s="135"/>
      <c r="K23" s="136"/>
      <c r="L23" s="144"/>
      <c r="M23" s="144"/>
      <c r="N23" s="154"/>
      <c r="O23" s="135"/>
      <c r="P23" s="136"/>
      <c r="Q23" s="144"/>
      <c r="R23" s="144"/>
      <c r="S23" s="154"/>
      <c r="T23" s="135"/>
      <c r="U23" s="136"/>
      <c r="V23" s="144"/>
      <c r="W23" s="144"/>
      <c r="X23" s="154"/>
    </row>
    <row r="24" spans="1:25" ht="28.5" customHeight="1">
      <c r="A24" s="49"/>
      <c r="B24" s="50"/>
      <c r="C24" s="50"/>
      <c r="D24" s="50"/>
      <c r="E24" s="51"/>
      <c r="F24" s="467" t="s">
        <v>84</v>
      </c>
      <c r="G24" s="468"/>
      <c r="H24" s="468"/>
      <c r="I24" s="469"/>
      <c r="J24" s="164"/>
      <c r="K24" s="165"/>
      <c r="L24" s="166">
        <f>L22</f>
        <v>0</v>
      </c>
      <c r="M24" s="166">
        <f>M22</f>
        <v>60</v>
      </c>
      <c r="N24" s="167">
        <f>N22</f>
        <v>75800</v>
      </c>
      <c r="O24" s="164"/>
      <c r="P24" s="165"/>
      <c r="Q24" s="166">
        <f>Q22</f>
        <v>0</v>
      </c>
      <c r="R24" s="166">
        <f>R22</f>
        <v>57947</v>
      </c>
      <c r="S24" s="167">
        <f>S22</f>
        <v>57947</v>
      </c>
      <c r="T24" s="164"/>
      <c r="U24" s="165"/>
      <c r="V24" s="166">
        <f>V22</f>
        <v>6792.2941002949856</v>
      </c>
      <c r="W24" s="166">
        <f>W22</f>
        <v>87104</v>
      </c>
      <c r="X24" s="167">
        <f>X22</f>
        <v>87104</v>
      </c>
    </row>
    <row r="25" spans="1:25" ht="19.5" customHeight="1" thickBot="1">
      <c r="A25" s="49"/>
      <c r="B25" s="50"/>
      <c r="C25" s="50"/>
      <c r="D25" s="50"/>
      <c r="E25" s="51"/>
      <c r="F25" s="132"/>
      <c r="G25" s="133"/>
      <c r="H25" s="133"/>
      <c r="I25" s="134"/>
      <c r="J25" s="142"/>
      <c r="K25" s="168"/>
      <c r="L25" s="169"/>
      <c r="M25" s="170"/>
      <c r="N25" s="171"/>
      <c r="O25" s="142"/>
      <c r="P25" s="168"/>
      <c r="Q25" s="169"/>
      <c r="R25" s="170"/>
      <c r="S25" s="171"/>
      <c r="T25" s="142"/>
      <c r="U25" s="168"/>
      <c r="V25" s="169"/>
      <c r="W25" s="170"/>
      <c r="X25" s="171"/>
      <c r="Y25" s="172"/>
    </row>
    <row r="26" spans="1:25" s="175" customFormat="1" ht="28.5" customHeight="1" thickBot="1">
      <c r="A26" s="458"/>
      <c r="B26" s="459"/>
      <c r="C26" s="459"/>
      <c r="D26" s="459"/>
      <c r="E26" s="173"/>
      <c r="F26" s="460"/>
      <c r="G26" s="461"/>
      <c r="H26" s="461"/>
      <c r="I26" s="462"/>
      <c r="J26" s="463"/>
      <c r="K26" s="464"/>
      <c r="L26" s="464"/>
      <c r="M26" s="464"/>
      <c r="N26" s="465"/>
      <c r="O26" s="463"/>
      <c r="P26" s="464"/>
      <c r="Q26" s="464"/>
      <c r="R26" s="464"/>
      <c r="S26" s="465"/>
      <c r="T26" s="463"/>
      <c r="U26" s="464"/>
      <c r="V26" s="464"/>
      <c r="W26" s="464"/>
      <c r="X26" s="465"/>
    </row>
    <row r="27" spans="1:25" s="175" customFormat="1" ht="20.100000000000001" customHeight="1">
      <c r="A27" s="384"/>
      <c r="B27" s="385"/>
      <c r="C27" s="466"/>
      <c r="D27" s="176"/>
      <c r="E27" s="177"/>
      <c r="F27" s="178"/>
      <c r="G27" s="178"/>
      <c r="H27" s="178"/>
      <c r="I27" s="178"/>
      <c r="J27" s="179"/>
      <c r="K27" s="180"/>
      <c r="L27" s="180"/>
      <c r="M27" s="180"/>
      <c r="N27" s="181"/>
      <c r="O27" s="179"/>
      <c r="P27" s="180"/>
      <c r="Q27" s="180"/>
      <c r="R27" s="180"/>
      <c r="S27" s="181"/>
      <c r="T27" s="179"/>
      <c r="U27" s="180"/>
      <c r="V27" s="180"/>
      <c r="W27" s="180"/>
      <c r="X27" s="181"/>
    </row>
    <row r="28" spans="1:25" s="175" customFormat="1" ht="13.5" customHeight="1">
      <c r="A28" s="448" t="s">
        <v>87</v>
      </c>
      <c r="B28" s="449"/>
      <c r="C28" s="449"/>
      <c r="D28" s="449"/>
      <c r="E28" s="94"/>
      <c r="F28" s="448" t="s">
        <v>88</v>
      </c>
      <c r="G28" s="452"/>
      <c r="H28" s="454" t="s">
        <v>89</v>
      </c>
      <c r="I28" s="449"/>
      <c r="J28" s="448"/>
      <c r="K28" s="449"/>
      <c r="L28" s="449"/>
      <c r="M28" s="449"/>
      <c r="N28" s="456"/>
      <c r="O28" s="448"/>
      <c r="P28" s="449"/>
      <c r="Q28" s="449"/>
      <c r="R28" s="449"/>
      <c r="S28" s="456"/>
      <c r="T28" s="448"/>
      <c r="U28" s="449"/>
      <c r="V28" s="449"/>
      <c r="W28" s="449"/>
      <c r="X28" s="456"/>
    </row>
    <row r="29" spans="1:25" s="175" customFormat="1" ht="24" customHeight="1">
      <c r="A29" s="450"/>
      <c r="B29" s="451"/>
      <c r="C29" s="451"/>
      <c r="D29" s="451"/>
      <c r="E29" s="182"/>
      <c r="F29" s="450"/>
      <c r="G29" s="453"/>
      <c r="H29" s="455"/>
      <c r="I29" s="451"/>
      <c r="J29" s="450"/>
      <c r="K29" s="451"/>
      <c r="L29" s="451"/>
      <c r="M29" s="451"/>
      <c r="N29" s="457"/>
      <c r="O29" s="450"/>
      <c r="P29" s="451"/>
      <c r="Q29" s="451"/>
      <c r="R29" s="451"/>
      <c r="S29" s="457"/>
      <c r="T29" s="450"/>
      <c r="U29" s="451"/>
      <c r="V29" s="451"/>
      <c r="W29" s="451"/>
      <c r="X29" s="457"/>
    </row>
    <row r="30" spans="1:25" s="175" customFormat="1" ht="35.1" customHeight="1">
      <c r="A30" s="432"/>
      <c r="B30" s="433"/>
      <c r="C30" s="436"/>
      <c r="D30" s="437"/>
      <c r="E30" s="183"/>
      <c r="F30" s="438">
        <v>1</v>
      </c>
      <c r="G30" s="439"/>
      <c r="H30" s="184" t="s">
        <v>90</v>
      </c>
      <c r="I30" s="185"/>
      <c r="J30" s="440" t="s">
        <v>141</v>
      </c>
      <c r="K30" s="441"/>
      <c r="L30" s="441"/>
      <c r="M30" s="441"/>
      <c r="N30" s="442"/>
      <c r="O30" s="440" t="s">
        <v>142</v>
      </c>
      <c r="P30" s="441"/>
      <c r="Q30" s="441"/>
      <c r="R30" s="441"/>
      <c r="S30" s="442"/>
      <c r="T30" s="440" t="s">
        <v>143</v>
      </c>
      <c r="U30" s="441"/>
      <c r="V30" s="441"/>
      <c r="W30" s="441"/>
      <c r="X30" s="442"/>
    </row>
    <row r="31" spans="1:25" s="175" customFormat="1" ht="35.1" customHeight="1" thickBot="1">
      <c r="A31" s="434"/>
      <c r="B31" s="435"/>
      <c r="C31" s="443"/>
      <c r="D31" s="444"/>
      <c r="E31" s="183"/>
      <c r="F31" s="391">
        <v>2</v>
      </c>
      <c r="G31" s="399"/>
      <c r="H31" s="400" t="s">
        <v>94</v>
      </c>
      <c r="I31" s="401"/>
      <c r="J31" s="429"/>
      <c r="K31" s="430"/>
      <c r="L31" s="430"/>
      <c r="M31" s="430"/>
      <c r="N31" s="431"/>
      <c r="O31" s="429"/>
      <c r="P31" s="430"/>
      <c r="Q31" s="430"/>
      <c r="R31" s="430"/>
      <c r="S31" s="431"/>
      <c r="T31" s="429"/>
      <c r="U31" s="430"/>
      <c r="V31" s="430"/>
      <c r="W31" s="430"/>
      <c r="X31" s="431"/>
    </row>
    <row r="32" spans="1:25" s="175" customFormat="1" ht="35.1" customHeight="1">
      <c r="A32" s="414"/>
      <c r="B32" s="415"/>
      <c r="C32" s="186"/>
      <c r="D32" s="187"/>
      <c r="E32" s="183"/>
      <c r="F32" s="391">
        <v>3</v>
      </c>
      <c r="G32" s="399"/>
      <c r="H32" s="400" t="s">
        <v>95</v>
      </c>
      <c r="I32" s="401"/>
      <c r="J32" s="421"/>
      <c r="K32" s="422"/>
      <c r="L32" s="422"/>
      <c r="M32" s="422"/>
      <c r="N32" s="423"/>
      <c r="O32" s="421"/>
      <c r="P32" s="422"/>
      <c r="Q32" s="422"/>
      <c r="R32" s="422"/>
      <c r="S32" s="423"/>
      <c r="T32" s="421"/>
      <c r="U32" s="422"/>
      <c r="V32" s="422"/>
      <c r="W32" s="422"/>
      <c r="X32" s="423"/>
    </row>
    <row r="33" spans="1:24" s="175" customFormat="1" ht="35.1" customHeight="1" thickBot="1">
      <c r="A33" s="416"/>
      <c r="B33" s="417"/>
      <c r="C33" s="188"/>
      <c r="D33" s="189"/>
      <c r="E33" s="183"/>
      <c r="F33" s="391">
        <v>4</v>
      </c>
      <c r="G33" s="399"/>
      <c r="H33" s="400" t="s">
        <v>97</v>
      </c>
      <c r="I33" s="401"/>
      <c r="J33" s="445"/>
      <c r="K33" s="446"/>
      <c r="L33" s="446"/>
      <c r="M33" s="446"/>
      <c r="N33" s="447"/>
      <c r="O33" s="445"/>
      <c r="P33" s="446"/>
      <c r="Q33" s="446"/>
      <c r="R33" s="446"/>
      <c r="S33" s="447"/>
      <c r="T33" s="445"/>
      <c r="U33" s="446"/>
      <c r="V33" s="446"/>
      <c r="W33" s="446"/>
      <c r="X33" s="447"/>
    </row>
    <row r="34" spans="1:24" s="175" customFormat="1" ht="35.1" customHeight="1">
      <c r="A34" s="414"/>
      <c r="B34" s="415"/>
      <c r="C34" s="186"/>
      <c r="D34" s="187"/>
      <c r="E34" s="183"/>
      <c r="F34" s="391">
        <v>5</v>
      </c>
      <c r="G34" s="399"/>
      <c r="H34" s="400" t="s">
        <v>98</v>
      </c>
      <c r="I34" s="401"/>
      <c r="J34" s="418"/>
      <c r="K34" s="419"/>
      <c r="L34" s="419"/>
      <c r="M34" s="419"/>
      <c r="N34" s="420"/>
      <c r="O34" s="418"/>
      <c r="P34" s="419"/>
      <c r="Q34" s="419"/>
      <c r="R34" s="419"/>
      <c r="S34" s="420"/>
      <c r="T34" s="418"/>
      <c r="U34" s="419"/>
      <c r="V34" s="419"/>
      <c r="W34" s="419"/>
      <c r="X34" s="420"/>
    </row>
    <row r="35" spans="1:24" s="175" customFormat="1" ht="35.1" customHeight="1" thickBot="1">
      <c r="A35" s="416"/>
      <c r="B35" s="417"/>
      <c r="C35" s="188"/>
      <c r="D35" s="189"/>
      <c r="E35" s="183"/>
      <c r="F35" s="391">
        <v>6</v>
      </c>
      <c r="G35" s="399"/>
      <c r="H35" s="427" t="s">
        <v>99</v>
      </c>
      <c r="I35" s="428"/>
      <c r="J35" s="408"/>
      <c r="K35" s="409"/>
      <c r="L35" s="409"/>
      <c r="M35" s="409"/>
      <c r="N35" s="410"/>
      <c r="O35" s="408"/>
      <c r="P35" s="409"/>
      <c r="Q35" s="409"/>
      <c r="R35" s="409"/>
      <c r="S35" s="410"/>
      <c r="T35" s="408"/>
      <c r="U35" s="409"/>
      <c r="V35" s="409"/>
      <c r="W35" s="409"/>
      <c r="X35" s="410"/>
    </row>
    <row r="36" spans="1:24" s="175" customFormat="1" ht="35.1" customHeight="1">
      <c r="A36" s="414"/>
      <c r="B36" s="415"/>
      <c r="C36" s="186"/>
      <c r="D36" s="187"/>
      <c r="E36" s="183"/>
      <c r="F36" s="391">
        <v>7</v>
      </c>
      <c r="G36" s="399"/>
      <c r="H36" s="427" t="s">
        <v>100</v>
      </c>
      <c r="I36" s="428"/>
      <c r="J36" s="408"/>
      <c r="K36" s="409"/>
      <c r="L36" s="409"/>
      <c r="M36" s="409"/>
      <c r="N36" s="410"/>
      <c r="O36" s="408"/>
      <c r="P36" s="409"/>
      <c r="Q36" s="409"/>
      <c r="R36" s="409"/>
      <c r="S36" s="410"/>
      <c r="T36" s="408"/>
      <c r="U36" s="409"/>
      <c r="V36" s="409"/>
      <c r="W36" s="409"/>
      <c r="X36" s="410"/>
    </row>
    <row r="37" spans="1:24" s="175" customFormat="1" ht="35.1" customHeight="1" thickBot="1">
      <c r="A37" s="416"/>
      <c r="B37" s="417"/>
      <c r="C37" s="188"/>
      <c r="D37" s="189"/>
      <c r="E37" s="183"/>
      <c r="F37" s="391">
        <v>8</v>
      </c>
      <c r="G37" s="399"/>
      <c r="H37" s="400" t="s">
        <v>101</v>
      </c>
      <c r="I37" s="401"/>
      <c r="J37" s="408" t="s">
        <v>144</v>
      </c>
      <c r="K37" s="409"/>
      <c r="L37" s="409"/>
      <c r="M37" s="409"/>
      <c r="N37" s="410"/>
      <c r="O37" s="408"/>
      <c r="P37" s="409"/>
      <c r="Q37" s="409"/>
      <c r="R37" s="409"/>
      <c r="S37" s="410"/>
      <c r="T37" s="408"/>
      <c r="U37" s="409"/>
      <c r="V37" s="409"/>
      <c r="W37" s="409"/>
      <c r="X37" s="410"/>
    </row>
    <row r="38" spans="1:24" s="175" customFormat="1" ht="35.1" customHeight="1">
      <c r="A38" s="414"/>
      <c r="B38" s="415"/>
      <c r="C38" s="186"/>
      <c r="D38" s="187"/>
      <c r="E38" s="183"/>
      <c r="F38" s="391">
        <v>9</v>
      </c>
      <c r="G38" s="399"/>
      <c r="H38" s="400" t="s">
        <v>102</v>
      </c>
      <c r="I38" s="401"/>
      <c r="J38" s="421" t="s">
        <v>145</v>
      </c>
      <c r="K38" s="422"/>
      <c r="L38" s="422"/>
      <c r="M38" s="422"/>
      <c r="N38" s="423"/>
      <c r="O38" s="421" t="s">
        <v>146</v>
      </c>
      <c r="P38" s="422"/>
      <c r="Q38" s="422"/>
      <c r="R38" s="422"/>
      <c r="S38" s="423"/>
      <c r="T38" s="421"/>
      <c r="U38" s="422"/>
      <c r="V38" s="422"/>
      <c r="W38" s="422"/>
      <c r="X38" s="423"/>
    </row>
    <row r="39" spans="1:24" s="175" customFormat="1" ht="35.1" customHeight="1" thickBot="1">
      <c r="A39" s="416"/>
      <c r="B39" s="417"/>
      <c r="C39" s="188"/>
      <c r="D39" s="189"/>
      <c r="E39" s="183"/>
      <c r="F39" s="391">
        <v>10</v>
      </c>
      <c r="G39" s="399"/>
      <c r="H39" s="400" t="s">
        <v>104</v>
      </c>
      <c r="I39" s="401"/>
      <c r="J39" s="408"/>
      <c r="K39" s="409"/>
      <c r="L39" s="409"/>
      <c r="M39" s="409"/>
      <c r="N39" s="410"/>
      <c r="O39" s="408"/>
      <c r="P39" s="409"/>
      <c r="Q39" s="409"/>
      <c r="R39" s="409"/>
      <c r="S39" s="410"/>
      <c r="T39" s="408"/>
      <c r="U39" s="409"/>
      <c r="V39" s="409"/>
      <c r="W39" s="409"/>
      <c r="X39" s="410"/>
    </row>
    <row r="40" spans="1:24" s="175" customFormat="1" ht="35.1" customHeight="1">
      <c r="A40" s="414"/>
      <c r="B40" s="415"/>
      <c r="C40" s="190"/>
      <c r="D40" s="191"/>
      <c r="E40" s="183"/>
      <c r="F40" s="391">
        <v>11</v>
      </c>
      <c r="G40" s="399"/>
      <c r="H40" s="400" t="s">
        <v>105</v>
      </c>
      <c r="I40" s="401"/>
      <c r="J40" s="408"/>
      <c r="K40" s="409"/>
      <c r="L40" s="409"/>
      <c r="M40" s="409"/>
      <c r="N40" s="410"/>
      <c r="O40" s="408"/>
      <c r="P40" s="409"/>
      <c r="Q40" s="409"/>
      <c r="R40" s="409"/>
      <c r="S40" s="410"/>
      <c r="T40" s="408"/>
      <c r="U40" s="409"/>
      <c r="V40" s="409"/>
      <c r="W40" s="409"/>
      <c r="X40" s="410"/>
    </row>
    <row r="41" spans="1:24" s="175" customFormat="1" ht="35.1" customHeight="1" thickBot="1">
      <c r="A41" s="416"/>
      <c r="B41" s="417"/>
      <c r="C41" s="188"/>
      <c r="D41" s="189"/>
      <c r="E41" s="183"/>
      <c r="F41" s="391">
        <v>12</v>
      </c>
      <c r="G41" s="399"/>
      <c r="H41" s="400" t="s">
        <v>106</v>
      </c>
      <c r="I41" s="401"/>
      <c r="J41" s="408"/>
      <c r="K41" s="409"/>
      <c r="L41" s="409"/>
      <c r="M41" s="409"/>
      <c r="N41" s="410"/>
      <c r="O41" s="408"/>
      <c r="P41" s="409"/>
      <c r="Q41" s="409"/>
      <c r="R41" s="409"/>
      <c r="S41" s="410"/>
      <c r="T41" s="408"/>
      <c r="U41" s="409"/>
      <c r="V41" s="409"/>
      <c r="W41" s="409"/>
      <c r="X41" s="410"/>
    </row>
    <row r="42" spans="1:24" s="175" customFormat="1" ht="35.1" customHeight="1">
      <c r="A42" s="192" t="s">
        <v>107</v>
      </c>
      <c r="B42" s="193"/>
      <c r="C42" s="193"/>
      <c r="D42" s="193"/>
      <c r="E42" s="194"/>
      <c r="F42" s="391">
        <v>13</v>
      </c>
      <c r="G42" s="399"/>
      <c r="H42" s="400" t="s">
        <v>108</v>
      </c>
      <c r="I42" s="401"/>
      <c r="J42" s="411"/>
      <c r="K42" s="412"/>
      <c r="L42" s="412"/>
      <c r="M42" s="412"/>
      <c r="N42" s="413"/>
      <c r="O42" s="408" t="s">
        <v>147</v>
      </c>
      <c r="P42" s="409"/>
      <c r="Q42" s="409"/>
      <c r="R42" s="409"/>
      <c r="S42" s="410"/>
      <c r="T42" s="408" t="s">
        <v>148</v>
      </c>
      <c r="U42" s="409"/>
      <c r="V42" s="409"/>
      <c r="W42" s="409"/>
      <c r="X42" s="410"/>
    </row>
    <row r="43" spans="1:24" s="175" customFormat="1" ht="35.1" customHeight="1">
      <c r="A43" s="195"/>
      <c r="B43" s="196"/>
      <c r="C43" s="196"/>
      <c r="D43" s="196"/>
      <c r="E43" s="183"/>
      <c r="F43" s="391">
        <v>14</v>
      </c>
      <c r="G43" s="399"/>
      <c r="H43" s="400" t="s">
        <v>112</v>
      </c>
      <c r="I43" s="401"/>
      <c r="J43" s="405">
        <v>45035</v>
      </c>
      <c r="K43" s="406"/>
      <c r="L43" s="406"/>
      <c r="M43" s="406"/>
      <c r="N43" s="407"/>
      <c r="O43" s="405">
        <v>45041</v>
      </c>
      <c r="P43" s="406"/>
      <c r="Q43" s="406"/>
      <c r="R43" s="406"/>
      <c r="S43" s="407"/>
      <c r="T43" s="405">
        <v>45041</v>
      </c>
      <c r="U43" s="406"/>
      <c r="V43" s="406"/>
      <c r="W43" s="406"/>
      <c r="X43" s="407"/>
    </row>
    <row r="44" spans="1:24" s="175" customFormat="1" ht="35.1" customHeight="1">
      <c r="A44" s="192"/>
      <c r="B44" s="193"/>
      <c r="C44" s="193"/>
      <c r="D44" s="193"/>
      <c r="E44" s="194"/>
      <c r="F44" s="391">
        <v>15</v>
      </c>
      <c r="G44" s="399"/>
      <c r="H44" s="400" t="s">
        <v>113</v>
      </c>
      <c r="I44" s="401"/>
      <c r="J44" s="408" t="s">
        <v>149</v>
      </c>
      <c r="K44" s="409"/>
      <c r="L44" s="409"/>
      <c r="M44" s="409"/>
      <c r="N44" s="410"/>
      <c r="O44" s="408" t="s">
        <v>150</v>
      </c>
      <c r="P44" s="409"/>
      <c r="Q44" s="409"/>
      <c r="R44" s="409"/>
      <c r="S44" s="410"/>
      <c r="T44" s="408" t="s">
        <v>151</v>
      </c>
      <c r="U44" s="409"/>
      <c r="V44" s="409"/>
      <c r="W44" s="409"/>
      <c r="X44" s="410"/>
    </row>
    <row r="45" spans="1:24" s="175" customFormat="1" ht="35.1" customHeight="1">
      <c r="A45" s="195"/>
      <c r="B45" s="196"/>
      <c r="C45" s="196"/>
      <c r="D45" s="196"/>
      <c r="E45" s="197"/>
      <c r="F45" s="391">
        <v>16</v>
      </c>
      <c r="G45" s="399"/>
      <c r="H45" s="400" t="s">
        <v>116</v>
      </c>
      <c r="I45" s="401"/>
      <c r="J45" s="402"/>
      <c r="K45" s="403"/>
      <c r="L45" s="403"/>
      <c r="M45" s="403"/>
      <c r="N45" s="404"/>
      <c r="O45" s="402"/>
      <c r="P45" s="403"/>
      <c r="Q45" s="403"/>
      <c r="R45" s="403"/>
      <c r="S45" s="404"/>
      <c r="T45" s="517" t="s">
        <v>152</v>
      </c>
      <c r="U45" s="518"/>
      <c r="V45" s="518"/>
      <c r="W45" s="518"/>
      <c r="X45" s="519"/>
    </row>
    <row r="46" spans="1:24" s="175" customFormat="1" ht="35.1" customHeight="1">
      <c r="A46" s="192"/>
      <c r="B46" s="193"/>
      <c r="C46" s="193"/>
      <c r="D46" s="193"/>
      <c r="E46" s="198"/>
      <c r="F46" s="391">
        <v>17</v>
      </c>
      <c r="G46" s="399"/>
      <c r="H46" s="400" t="s">
        <v>117</v>
      </c>
      <c r="I46" s="401"/>
      <c r="J46" s="396" t="s">
        <v>153</v>
      </c>
      <c r="K46" s="397"/>
      <c r="L46" s="397"/>
      <c r="M46" s="397"/>
      <c r="N46" s="398"/>
      <c r="O46" s="396" t="s">
        <v>153</v>
      </c>
      <c r="P46" s="397"/>
      <c r="Q46" s="397"/>
      <c r="R46" s="397"/>
      <c r="S46" s="398"/>
      <c r="T46" s="396"/>
      <c r="U46" s="397"/>
      <c r="V46" s="397"/>
      <c r="W46" s="397"/>
      <c r="X46" s="398"/>
    </row>
    <row r="47" spans="1:24" s="175" customFormat="1" ht="65.099999999999994" customHeight="1">
      <c r="A47" s="195"/>
      <c r="B47" s="196"/>
      <c r="C47" s="196"/>
      <c r="D47" s="196"/>
      <c r="E47" s="183"/>
      <c r="F47" s="387"/>
      <c r="G47" s="388"/>
      <c r="H47" s="394"/>
      <c r="I47" s="395"/>
      <c r="J47" s="396" t="s">
        <v>154</v>
      </c>
      <c r="K47" s="397"/>
      <c r="L47" s="397"/>
      <c r="M47" s="397"/>
      <c r="N47" s="398"/>
      <c r="O47" s="514" t="s">
        <v>155</v>
      </c>
      <c r="P47" s="515"/>
      <c r="Q47" s="515"/>
      <c r="R47" s="515"/>
      <c r="S47" s="516"/>
      <c r="T47" s="396" t="s">
        <v>156</v>
      </c>
      <c r="U47" s="397"/>
      <c r="V47" s="397"/>
      <c r="W47" s="397"/>
      <c r="X47" s="398"/>
    </row>
    <row r="48" spans="1:24" s="175" customFormat="1" ht="35.1" customHeight="1">
      <c r="A48" s="192"/>
      <c r="B48" s="193"/>
      <c r="C48" s="193"/>
      <c r="D48" s="193"/>
      <c r="E48" s="194"/>
      <c r="F48" s="387"/>
      <c r="G48" s="388"/>
      <c r="H48" s="394"/>
      <c r="I48" s="395"/>
      <c r="J48" s="396" t="s">
        <v>157</v>
      </c>
      <c r="K48" s="397"/>
      <c r="L48" s="397"/>
      <c r="M48" s="397"/>
      <c r="N48" s="398"/>
      <c r="O48" s="396" t="s">
        <v>158</v>
      </c>
      <c r="P48" s="395"/>
      <c r="Q48" s="395"/>
      <c r="R48" s="395"/>
      <c r="S48" s="513"/>
      <c r="T48" s="396" t="s">
        <v>159</v>
      </c>
      <c r="U48" s="397"/>
      <c r="V48" s="397"/>
      <c r="W48" s="397"/>
      <c r="X48" s="398"/>
    </row>
    <row r="49" spans="1:25" s="175" customFormat="1" ht="35.1" customHeight="1">
      <c r="A49" s="384"/>
      <c r="B49" s="385"/>
      <c r="C49" s="385"/>
      <c r="D49" s="386"/>
      <c r="E49" s="194"/>
      <c r="F49" s="387"/>
      <c r="G49" s="388"/>
      <c r="H49" s="389"/>
      <c r="I49" s="390"/>
      <c r="J49" s="391"/>
      <c r="K49" s="392"/>
      <c r="L49" s="392"/>
      <c r="M49" s="392"/>
      <c r="N49" s="393"/>
      <c r="O49" s="387" t="s">
        <v>160</v>
      </c>
      <c r="P49" s="395"/>
      <c r="Q49" s="395"/>
      <c r="R49" s="395"/>
      <c r="S49" s="513"/>
      <c r="T49" s="396"/>
      <c r="U49" s="397"/>
      <c r="V49" s="397"/>
      <c r="W49" s="397"/>
      <c r="X49" s="398"/>
    </row>
    <row r="50" spans="1:25" s="175" customFormat="1" ht="35.1" customHeight="1">
      <c r="A50" s="192"/>
      <c r="B50" s="193"/>
      <c r="C50" s="193"/>
      <c r="D50" s="193"/>
      <c r="E50" s="194"/>
      <c r="F50" s="202"/>
      <c r="G50" s="202"/>
      <c r="H50" s="389"/>
      <c r="I50" s="390"/>
      <c r="J50" s="203"/>
      <c r="K50" s="204"/>
      <c r="L50" s="204"/>
      <c r="M50" s="204"/>
      <c r="N50" s="205"/>
      <c r="O50" s="376"/>
      <c r="P50" s="377"/>
      <c r="Q50" s="377"/>
      <c r="R50" s="377"/>
      <c r="S50" s="378"/>
      <c r="T50" s="376"/>
      <c r="U50" s="377"/>
      <c r="V50" s="377"/>
      <c r="W50" s="377"/>
      <c r="X50" s="378"/>
    </row>
    <row r="51" spans="1:25" s="175" customFormat="1" ht="35.1" customHeight="1" thickBot="1">
      <c r="A51" s="206"/>
      <c r="B51" s="207"/>
      <c r="C51" s="207"/>
      <c r="D51" s="207"/>
      <c r="E51" s="208"/>
      <c r="F51" s="209"/>
      <c r="G51" s="209"/>
      <c r="H51" s="379"/>
      <c r="I51" s="380"/>
      <c r="J51" s="210"/>
      <c r="K51" s="211"/>
      <c r="L51" s="211"/>
      <c r="M51" s="211"/>
      <c r="N51" s="212"/>
      <c r="O51" s="381"/>
      <c r="P51" s="382"/>
      <c r="Q51" s="382"/>
      <c r="R51" s="382"/>
      <c r="S51" s="383"/>
      <c r="T51" s="381"/>
      <c r="U51" s="382"/>
      <c r="V51" s="382"/>
      <c r="W51" s="382"/>
      <c r="X51" s="383"/>
    </row>
    <row r="52" spans="1:25" s="216" customFormat="1" ht="15">
      <c r="A52" s="213"/>
      <c r="B52" s="124"/>
      <c r="C52" s="124"/>
      <c r="D52" s="124"/>
      <c r="E52" s="124"/>
      <c r="F52" s="175"/>
      <c r="G52" s="178"/>
      <c r="H52" s="178"/>
      <c r="I52" s="214"/>
      <c r="J52" s="175"/>
      <c r="K52" s="175"/>
      <c r="L52" s="215"/>
      <c r="M52" s="213"/>
      <c r="N52" s="213"/>
      <c r="O52" s="175"/>
      <c r="P52" s="175"/>
      <c r="Q52" s="215"/>
      <c r="R52" s="213"/>
      <c r="S52" s="213"/>
      <c r="T52" s="175"/>
      <c r="U52" s="175"/>
      <c r="V52" s="215"/>
      <c r="W52" s="213"/>
      <c r="X52" s="213"/>
      <c r="Y52" s="175"/>
    </row>
    <row r="53" spans="1:25" s="216" customFormat="1" ht="15">
      <c r="A53" s="213"/>
      <c r="B53" s="124"/>
      <c r="C53" s="124"/>
      <c r="D53" s="124"/>
      <c r="E53" s="124"/>
      <c r="F53" s="175"/>
      <c r="G53" s="178"/>
      <c r="H53" s="178"/>
      <c r="I53" s="214"/>
      <c r="J53" s="175"/>
      <c r="K53" s="175"/>
      <c r="L53" s="215"/>
      <c r="M53" s="213"/>
      <c r="N53" s="213"/>
      <c r="O53" s="175"/>
      <c r="P53" s="175"/>
      <c r="Q53" s="215"/>
      <c r="R53" s="213"/>
      <c r="S53" s="213"/>
      <c r="T53" s="175"/>
      <c r="U53" s="175"/>
      <c r="V53" s="215"/>
      <c r="W53" s="213"/>
      <c r="X53" s="213"/>
      <c r="Y53" s="175"/>
    </row>
    <row r="54" spans="1:25" s="217" customFormat="1">
      <c r="A54" s="213"/>
      <c r="B54" s="124"/>
      <c r="C54" s="124"/>
      <c r="D54" s="124"/>
      <c r="E54" s="124"/>
      <c r="F54" s="175"/>
      <c r="G54" s="178"/>
      <c r="H54" s="178"/>
      <c r="I54" s="214"/>
      <c r="J54" s="175"/>
      <c r="K54" s="175"/>
      <c r="L54" s="215"/>
      <c r="M54" s="213"/>
      <c r="N54" s="213"/>
      <c r="O54" s="175"/>
      <c r="P54" s="175"/>
      <c r="Q54" s="215"/>
      <c r="R54" s="213"/>
      <c r="S54" s="213"/>
      <c r="T54" s="175"/>
      <c r="U54" s="175"/>
      <c r="V54" s="215"/>
      <c r="W54" s="213"/>
      <c r="X54" s="213"/>
      <c r="Y54" s="175"/>
    </row>
    <row r="55" spans="1:25" s="217" customFormat="1">
      <c r="A55" s="213"/>
      <c r="B55" s="124"/>
      <c r="C55" s="124"/>
      <c r="D55" s="124"/>
      <c r="E55" s="124"/>
      <c r="F55" s="175"/>
      <c r="G55" s="178"/>
      <c r="H55" s="178"/>
      <c r="I55" s="214"/>
      <c r="J55" s="175"/>
      <c r="K55" s="175"/>
      <c r="L55" s="215"/>
      <c r="M55" s="213"/>
      <c r="N55" s="213"/>
      <c r="O55" s="175"/>
      <c r="P55" s="175"/>
      <c r="Q55" s="215"/>
      <c r="R55" s="213"/>
      <c r="S55" s="213"/>
      <c r="T55" s="175"/>
      <c r="U55" s="175"/>
      <c r="V55" s="215"/>
      <c r="W55" s="213"/>
      <c r="X55" s="213"/>
      <c r="Y55" s="175"/>
    </row>
    <row r="56" spans="1:25" s="217" customFormat="1">
      <c r="A56" s="213"/>
      <c r="B56" s="124"/>
      <c r="C56" s="124"/>
      <c r="D56" s="124"/>
      <c r="E56" s="124"/>
      <c r="F56" s="175"/>
      <c r="G56" s="178"/>
      <c r="H56" s="178"/>
      <c r="I56" s="214"/>
      <c r="J56" s="175"/>
      <c r="K56" s="175"/>
      <c r="L56" s="215"/>
      <c r="M56" s="213"/>
      <c r="N56" s="213"/>
      <c r="O56" s="175"/>
      <c r="P56" s="175"/>
      <c r="Q56" s="215"/>
      <c r="R56" s="213"/>
      <c r="S56" s="213"/>
      <c r="T56" s="175"/>
      <c r="U56" s="175"/>
      <c r="V56" s="215"/>
      <c r="W56" s="213"/>
      <c r="X56" s="213"/>
      <c r="Y56" s="175"/>
    </row>
    <row r="57" spans="1:25" s="217" customFormat="1">
      <c r="A57" s="213"/>
      <c r="B57" s="124"/>
      <c r="C57" s="124"/>
      <c r="D57" s="124"/>
      <c r="E57" s="124"/>
      <c r="F57" s="175"/>
      <c r="G57" s="178"/>
      <c r="H57" s="178"/>
      <c r="I57" s="214"/>
      <c r="J57" s="175"/>
      <c r="K57" s="175"/>
      <c r="L57" s="215"/>
      <c r="M57" s="213"/>
      <c r="N57" s="213"/>
      <c r="O57" s="175"/>
      <c r="P57" s="175"/>
      <c r="Q57" s="215"/>
      <c r="R57" s="213"/>
      <c r="S57" s="213"/>
      <c r="T57" s="175"/>
      <c r="U57" s="175"/>
      <c r="V57" s="215"/>
      <c r="W57" s="213"/>
      <c r="X57" s="213"/>
      <c r="Y57" s="175"/>
    </row>
  </sheetData>
  <sheetProtection formatCells="0" formatColumns="0" formatRows="0" insertColumns="0" insertRows="0" insertHyperlinks="0" deleteColumns="0" deleteRows="0" sort="0" autoFilter="0" pivotTables="0"/>
  <mergeCells count="157">
    <mergeCell ref="L1:M1"/>
    <mergeCell ref="Q1:R1"/>
    <mergeCell ref="V1:W1"/>
    <mergeCell ref="F2:I2"/>
    <mergeCell ref="J2:N2"/>
    <mergeCell ref="O2:S2"/>
    <mergeCell ref="T2:X2"/>
    <mergeCell ref="A3:D3"/>
    <mergeCell ref="F3:I3"/>
    <mergeCell ref="J3:N3"/>
    <mergeCell ref="O3:S3"/>
    <mergeCell ref="T3:X3"/>
    <mergeCell ref="A4:D4"/>
    <mergeCell ref="F4:F5"/>
    <mergeCell ref="G4:I5"/>
    <mergeCell ref="J4:N4"/>
    <mergeCell ref="O4:S4"/>
    <mergeCell ref="T4:X4"/>
    <mergeCell ref="A5:A7"/>
    <mergeCell ref="B5:B7"/>
    <mergeCell ref="C5:D5"/>
    <mergeCell ref="J5:J7"/>
    <mergeCell ref="K5:K7"/>
    <mergeCell ref="L5:N5"/>
    <mergeCell ref="O5:O7"/>
    <mergeCell ref="P5:P7"/>
    <mergeCell ref="Q5:S5"/>
    <mergeCell ref="A27:C27"/>
    <mergeCell ref="A28:D29"/>
    <mergeCell ref="F28:G29"/>
    <mergeCell ref="H28:I29"/>
    <mergeCell ref="J28:N29"/>
    <mergeCell ref="O28:S29"/>
    <mergeCell ref="T5:T7"/>
    <mergeCell ref="U5:U7"/>
    <mergeCell ref="V5:X5"/>
    <mergeCell ref="F24:I24"/>
    <mergeCell ref="A26:D26"/>
    <mergeCell ref="F26:I26"/>
    <mergeCell ref="J26:N26"/>
    <mergeCell ref="O26:S26"/>
    <mergeCell ref="T26:X26"/>
    <mergeCell ref="T28:X29"/>
    <mergeCell ref="A30:B31"/>
    <mergeCell ref="C30:D30"/>
    <mergeCell ref="F30:G30"/>
    <mergeCell ref="J30:N30"/>
    <mergeCell ref="O30:S30"/>
    <mergeCell ref="T30:X30"/>
    <mergeCell ref="C31:D31"/>
    <mergeCell ref="F31:G31"/>
    <mergeCell ref="H31:I31"/>
    <mergeCell ref="J31:N31"/>
    <mergeCell ref="O31:S31"/>
    <mergeCell ref="T31:X31"/>
    <mergeCell ref="A32:B33"/>
    <mergeCell ref="F32:G32"/>
    <mergeCell ref="H32:I32"/>
    <mergeCell ref="J32:N32"/>
    <mergeCell ref="O32:S32"/>
    <mergeCell ref="T32:X32"/>
    <mergeCell ref="F33:G33"/>
    <mergeCell ref="H33:I33"/>
    <mergeCell ref="J33:N33"/>
    <mergeCell ref="O33:S33"/>
    <mergeCell ref="T33:X33"/>
    <mergeCell ref="A34:B35"/>
    <mergeCell ref="F34:G34"/>
    <mergeCell ref="H34:I34"/>
    <mergeCell ref="J34:N34"/>
    <mergeCell ref="O34:S34"/>
    <mergeCell ref="T34:X34"/>
    <mergeCell ref="F35:G35"/>
    <mergeCell ref="H35:I35"/>
    <mergeCell ref="J35:N35"/>
    <mergeCell ref="O35:S35"/>
    <mergeCell ref="T35:X35"/>
    <mergeCell ref="A36:B37"/>
    <mergeCell ref="F36:G36"/>
    <mergeCell ref="H36:I36"/>
    <mergeCell ref="J36:N36"/>
    <mergeCell ref="O36:S36"/>
    <mergeCell ref="H39:I39"/>
    <mergeCell ref="J39:N39"/>
    <mergeCell ref="O39:S39"/>
    <mergeCell ref="T36:X36"/>
    <mergeCell ref="F37:G37"/>
    <mergeCell ref="H37:I37"/>
    <mergeCell ref="J37:N37"/>
    <mergeCell ref="O37:S37"/>
    <mergeCell ref="T37:X37"/>
    <mergeCell ref="O41:S41"/>
    <mergeCell ref="T41:X41"/>
    <mergeCell ref="F42:G42"/>
    <mergeCell ref="H42:I42"/>
    <mergeCell ref="J42:N42"/>
    <mergeCell ref="O42:S42"/>
    <mergeCell ref="T42:X42"/>
    <mergeCell ref="T39:X39"/>
    <mergeCell ref="A40:B41"/>
    <mergeCell ref="F40:G40"/>
    <mergeCell ref="H40:I40"/>
    <mergeCell ref="J40:N40"/>
    <mergeCell ref="O40:S40"/>
    <mergeCell ref="T40:X40"/>
    <mergeCell ref="F41:G41"/>
    <mergeCell ref="H41:I41"/>
    <mergeCell ref="J41:N41"/>
    <mergeCell ref="A38:B39"/>
    <mergeCell ref="F38:G38"/>
    <mergeCell ref="H38:I38"/>
    <mergeCell ref="J38:N38"/>
    <mergeCell ref="O38:S38"/>
    <mergeCell ref="T38:X38"/>
    <mergeCell ref="F39:G39"/>
    <mergeCell ref="F43:G43"/>
    <mergeCell ref="H43:I43"/>
    <mergeCell ref="J43:N43"/>
    <mergeCell ref="O43:S43"/>
    <mergeCell ref="T43:X43"/>
    <mergeCell ref="F44:G44"/>
    <mergeCell ref="H44:I44"/>
    <mergeCell ref="J44:N44"/>
    <mergeCell ref="O44:S44"/>
    <mergeCell ref="T44:X44"/>
    <mergeCell ref="F45:G45"/>
    <mergeCell ref="H45:I45"/>
    <mergeCell ref="J45:N45"/>
    <mergeCell ref="O45:S45"/>
    <mergeCell ref="T45:X45"/>
    <mergeCell ref="F46:G46"/>
    <mergeCell ref="H46:I46"/>
    <mergeCell ref="J46:N46"/>
    <mergeCell ref="O46:S46"/>
    <mergeCell ref="T46:X46"/>
    <mergeCell ref="F47:G47"/>
    <mergeCell ref="H47:I47"/>
    <mergeCell ref="J47:N47"/>
    <mergeCell ref="O47:S47"/>
    <mergeCell ref="T47:X47"/>
    <mergeCell ref="F48:G48"/>
    <mergeCell ref="H48:I48"/>
    <mergeCell ref="J48:N48"/>
    <mergeCell ref="O48:S48"/>
    <mergeCell ref="T48:X48"/>
    <mergeCell ref="H50:I50"/>
    <mergeCell ref="O50:S50"/>
    <mergeCell ref="T50:X50"/>
    <mergeCell ref="H51:I51"/>
    <mergeCell ref="O51:S51"/>
    <mergeCell ref="T51:X51"/>
    <mergeCell ref="A49:D49"/>
    <mergeCell ref="F49:G49"/>
    <mergeCell ref="H49:I49"/>
    <mergeCell ref="J49:N49"/>
    <mergeCell ref="O49:S49"/>
    <mergeCell ref="T49:X49"/>
  </mergeCells>
  <printOptions horizontalCentered="1"/>
  <pageMargins left="0.25" right="0.25" top="0.75" bottom="0.75" header="0.3" footer="0.3"/>
  <pageSetup paperSize="8" scale="46" fitToHeight="0" orientation="landscape" verticalDpi="300" r:id="rId1"/>
  <headerFooter alignWithMargins="0">
    <oddFooter>&amp;LKeila Avelino&amp;CPágina &amp;P&amp;R&amp;D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69B179-1EAA-42FB-8E30-D5B91C7A69FD}">
  <sheetPr>
    <tabColor rgb="FF92D050"/>
    <pageSetUpPr fitToPage="1"/>
  </sheetPr>
  <dimension ref="A1:Z129"/>
  <sheetViews>
    <sheetView showGridLines="0" zoomScale="80" zoomScaleNormal="80" zoomScaleSheetLayoutView="25" workbookViewId="0">
      <pane xSplit="9" ySplit="7" topLeftCell="J8" activePane="bottomRight" state="frozen"/>
      <selection pane="topRight" activeCell="E1" sqref="E1"/>
      <selection pane="bottomLeft" activeCell="A13" sqref="A13"/>
      <selection pane="bottomRight" activeCell="N12" sqref="N12"/>
    </sheetView>
  </sheetViews>
  <sheetFormatPr defaultRowHeight="12.75"/>
  <cols>
    <col min="1" max="1" width="10" style="21" customWidth="1"/>
    <col min="2" max="2" width="15.85546875" style="22" customWidth="1"/>
    <col min="3" max="3" width="14.42578125" style="22" bestFit="1" customWidth="1"/>
    <col min="4" max="4" width="15.7109375" style="22" bestFit="1" customWidth="1"/>
    <col min="5" max="5" width="0.85546875" style="22" customWidth="1"/>
    <col min="6" max="6" width="8.140625" style="23" customWidth="1"/>
    <col min="7" max="8" width="10.42578125" style="23" customWidth="1"/>
    <col min="9" max="9" width="77.7109375" style="23" customWidth="1"/>
    <col min="10" max="11" width="9" style="23" customWidth="1"/>
    <col min="12" max="12" width="19.85546875" style="23" customWidth="1"/>
    <col min="13" max="13" width="21.140625" style="23" customWidth="1"/>
    <col min="14" max="14" width="22.140625" style="23" customWidth="1"/>
    <col min="15" max="16" width="9" style="23" customWidth="1"/>
    <col min="17" max="17" width="19.85546875" style="23" customWidth="1"/>
    <col min="18" max="18" width="21.140625" style="23" customWidth="1"/>
    <col min="19" max="19" width="22.140625" style="23" customWidth="1"/>
    <col min="20" max="21" width="9" style="23" customWidth="1"/>
    <col min="22" max="22" width="19.85546875" style="23" customWidth="1"/>
    <col min="23" max="23" width="19.28515625" style="23" customWidth="1"/>
    <col min="24" max="24" width="20.5703125" style="23" customWidth="1"/>
    <col min="25" max="25" width="14.85546875" style="23" bestFit="1" customWidth="1"/>
    <col min="26" max="26" width="16.28515625" style="24" bestFit="1" customWidth="1"/>
    <col min="27" max="257" width="9.140625" style="24"/>
    <col min="258" max="259" width="10" style="24" customWidth="1"/>
    <col min="260" max="260" width="12" style="24" customWidth="1"/>
    <col min="261" max="261" width="15" style="24" customWidth="1"/>
    <col min="262" max="262" width="0.85546875" style="24" customWidth="1"/>
    <col min="263" max="263" width="8.140625" style="24" customWidth="1"/>
    <col min="264" max="264" width="10.42578125" style="24" customWidth="1"/>
    <col min="265" max="265" width="77.7109375" style="24" customWidth="1"/>
    <col min="266" max="267" width="9" style="24" customWidth="1"/>
    <col min="268" max="268" width="19.85546875" style="24" customWidth="1"/>
    <col min="269" max="269" width="21.140625" style="24" customWidth="1"/>
    <col min="270" max="270" width="22.140625" style="24" customWidth="1"/>
    <col min="271" max="272" width="9" style="24" customWidth="1"/>
    <col min="273" max="273" width="19.85546875" style="24" customWidth="1"/>
    <col min="274" max="274" width="21.140625" style="24" customWidth="1"/>
    <col min="275" max="275" width="22.140625" style="24" customWidth="1"/>
    <col min="276" max="277" width="9" style="24" customWidth="1"/>
    <col min="278" max="278" width="19.85546875" style="24" customWidth="1"/>
    <col min="279" max="279" width="19.28515625" style="24" customWidth="1"/>
    <col min="280" max="280" width="20.5703125" style="24" customWidth="1"/>
    <col min="281" max="281" width="14.85546875" style="24" bestFit="1" customWidth="1"/>
    <col min="282" max="513" width="9.140625" style="24"/>
    <col min="514" max="515" width="10" style="24" customWidth="1"/>
    <col min="516" max="516" width="12" style="24" customWidth="1"/>
    <col min="517" max="517" width="15" style="24" customWidth="1"/>
    <col min="518" max="518" width="0.85546875" style="24" customWidth="1"/>
    <col min="519" max="519" width="8.140625" style="24" customWidth="1"/>
    <col min="520" max="520" width="10.42578125" style="24" customWidth="1"/>
    <col min="521" max="521" width="77.7109375" style="24" customWidth="1"/>
    <col min="522" max="523" width="9" style="24" customWidth="1"/>
    <col min="524" max="524" width="19.85546875" style="24" customWidth="1"/>
    <col min="525" max="525" width="21.140625" style="24" customWidth="1"/>
    <col min="526" max="526" width="22.140625" style="24" customWidth="1"/>
    <col min="527" max="528" width="9" style="24" customWidth="1"/>
    <col min="529" max="529" width="19.85546875" style="24" customWidth="1"/>
    <col min="530" max="530" width="21.140625" style="24" customWidth="1"/>
    <col min="531" max="531" width="22.140625" style="24" customWidth="1"/>
    <col min="532" max="533" width="9" style="24" customWidth="1"/>
    <col min="534" max="534" width="19.85546875" style="24" customWidth="1"/>
    <col min="535" max="535" width="19.28515625" style="24" customWidth="1"/>
    <col min="536" max="536" width="20.5703125" style="24" customWidth="1"/>
    <col min="537" max="537" width="14.85546875" style="24" bestFit="1" customWidth="1"/>
    <col min="538" max="769" width="9.140625" style="24"/>
    <col min="770" max="771" width="10" style="24" customWidth="1"/>
    <col min="772" max="772" width="12" style="24" customWidth="1"/>
    <col min="773" max="773" width="15" style="24" customWidth="1"/>
    <col min="774" max="774" width="0.85546875" style="24" customWidth="1"/>
    <col min="775" max="775" width="8.140625" style="24" customWidth="1"/>
    <col min="776" max="776" width="10.42578125" style="24" customWidth="1"/>
    <col min="777" max="777" width="77.7109375" style="24" customWidth="1"/>
    <col min="778" max="779" width="9" style="24" customWidth="1"/>
    <col min="780" max="780" width="19.85546875" style="24" customWidth="1"/>
    <col min="781" max="781" width="21.140625" style="24" customWidth="1"/>
    <col min="782" max="782" width="22.140625" style="24" customWidth="1"/>
    <col min="783" max="784" width="9" style="24" customWidth="1"/>
    <col min="785" max="785" width="19.85546875" style="24" customWidth="1"/>
    <col min="786" max="786" width="21.140625" style="24" customWidth="1"/>
    <col min="787" max="787" width="22.140625" style="24" customWidth="1"/>
    <col min="788" max="789" width="9" style="24" customWidth="1"/>
    <col min="790" max="790" width="19.85546875" style="24" customWidth="1"/>
    <col min="791" max="791" width="19.28515625" style="24" customWidth="1"/>
    <col min="792" max="792" width="20.5703125" style="24" customWidth="1"/>
    <col min="793" max="793" width="14.85546875" style="24" bestFit="1" customWidth="1"/>
    <col min="794" max="1025" width="9.140625" style="24"/>
    <col min="1026" max="1027" width="10" style="24" customWidth="1"/>
    <col min="1028" max="1028" width="12" style="24" customWidth="1"/>
    <col min="1029" max="1029" width="15" style="24" customWidth="1"/>
    <col min="1030" max="1030" width="0.85546875" style="24" customWidth="1"/>
    <col min="1031" max="1031" width="8.140625" style="24" customWidth="1"/>
    <col min="1032" max="1032" width="10.42578125" style="24" customWidth="1"/>
    <col min="1033" max="1033" width="77.7109375" style="24" customWidth="1"/>
    <col min="1034" max="1035" width="9" style="24" customWidth="1"/>
    <col min="1036" max="1036" width="19.85546875" style="24" customWidth="1"/>
    <col min="1037" max="1037" width="21.140625" style="24" customWidth="1"/>
    <col min="1038" max="1038" width="22.140625" style="24" customWidth="1"/>
    <col min="1039" max="1040" width="9" style="24" customWidth="1"/>
    <col min="1041" max="1041" width="19.85546875" style="24" customWidth="1"/>
    <col min="1042" max="1042" width="21.140625" style="24" customWidth="1"/>
    <col min="1043" max="1043" width="22.140625" style="24" customWidth="1"/>
    <col min="1044" max="1045" width="9" style="24" customWidth="1"/>
    <col min="1046" max="1046" width="19.85546875" style="24" customWidth="1"/>
    <col min="1047" max="1047" width="19.28515625" style="24" customWidth="1"/>
    <col min="1048" max="1048" width="20.5703125" style="24" customWidth="1"/>
    <col min="1049" max="1049" width="14.85546875" style="24" bestFit="1" customWidth="1"/>
    <col min="1050" max="1281" width="9.140625" style="24"/>
    <col min="1282" max="1283" width="10" style="24" customWidth="1"/>
    <col min="1284" max="1284" width="12" style="24" customWidth="1"/>
    <col min="1285" max="1285" width="15" style="24" customWidth="1"/>
    <col min="1286" max="1286" width="0.85546875" style="24" customWidth="1"/>
    <col min="1287" max="1287" width="8.140625" style="24" customWidth="1"/>
    <col min="1288" max="1288" width="10.42578125" style="24" customWidth="1"/>
    <col min="1289" max="1289" width="77.7109375" style="24" customWidth="1"/>
    <col min="1290" max="1291" width="9" style="24" customWidth="1"/>
    <col min="1292" max="1292" width="19.85546875" style="24" customWidth="1"/>
    <col min="1293" max="1293" width="21.140625" style="24" customWidth="1"/>
    <col min="1294" max="1294" width="22.140625" style="24" customWidth="1"/>
    <col min="1295" max="1296" width="9" style="24" customWidth="1"/>
    <col min="1297" max="1297" width="19.85546875" style="24" customWidth="1"/>
    <col min="1298" max="1298" width="21.140625" style="24" customWidth="1"/>
    <col min="1299" max="1299" width="22.140625" style="24" customWidth="1"/>
    <col min="1300" max="1301" width="9" style="24" customWidth="1"/>
    <col min="1302" max="1302" width="19.85546875" style="24" customWidth="1"/>
    <col min="1303" max="1303" width="19.28515625" style="24" customWidth="1"/>
    <col min="1304" max="1304" width="20.5703125" style="24" customWidth="1"/>
    <col min="1305" max="1305" width="14.85546875" style="24" bestFit="1" customWidth="1"/>
    <col min="1306" max="1537" width="9.140625" style="24"/>
    <col min="1538" max="1539" width="10" style="24" customWidth="1"/>
    <col min="1540" max="1540" width="12" style="24" customWidth="1"/>
    <col min="1541" max="1541" width="15" style="24" customWidth="1"/>
    <col min="1542" max="1542" width="0.85546875" style="24" customWidth="1"/>
    <col min="1543" max="1543" width="8.140625" style="24" customWidth="1"/>
    <col min="1544" max="1544" width="10.42578125" style="24" customWidth="1"/>
    <col min="1545" max="1545" width="77.7109375" style="24" customWidth="1"/>
    <col min="1546" max="1547" width="9" style="24" customWidth="1"/>
    <col min="1548" max="1548" width="19.85546875" style="24" customWidth="1"/>
    <col min="1549" max="1549" width="21.140625" style="24" customWidth="1"/>
    <col min="1550" max="1550" width="22.140625" style="24" customWidth="1"/>
    <col min="1551" max="1552" width="9" style="24" customWidth="1"/>
    <col min="1553" max="1553" width="19.85546875" style="24" customWidth="1"/>
    <col min="1554" max="1554" width="21.140625" style="24" customWidth="1"/>
    <col min="1555" max="1555" width="22.140625" style="24" customWidth="1"/>
    <col min="1556" max="1557" width="9" style="24" customWidth="1"/>
    <col min="1558" max="1558" width="19.85546875" style="24" customWidth="1"/>
    <col min="1559" max="1559" width="19.28515625" style="24" customWidth="1"/>
    <col min="1560" max="1560" width="20.5703125" style="24" customWidth="1"/>
    <col min="1561" max="1561" width="14.85546875" style="24" bestFit="1" customWidth="1"/>
    <col min="1562" max="1793" width="9.140625" style="24"/>
    <col min="1794" max="1795" width="10" style="24" customWidth="1"/>
    <col min="1796" max="1796" width="12" style="24" customWidth="1"/>
    <col min="1797" max="1797" width="15" style="24" customWidth="1"/>
    <col min="1798" max="1798" width="0.85546875" style="24" customWidth="1"/>
    <col min="1799" max="1799" width="8.140625" style="24" customWidth="1"/>
    <col min="1800" max="1800" width="10.42578125" style="24" customWidth="1"/>
    <col min="1801" max="1801" width="77.7109375" style="24" customWidth="1"/>
    <col min="1802" max="1803" width="9" style="24" customWidth="1"/>
    <col min="1804" max="1804" width="19.85546875" style="24" customWidth="1"/>
    <col min="1805" max="1805" width="21.140625" style="24" customWidth="1"/>
    <col min="1806" max="1806" width="22.140625" style="24" customWidth="1"/>
    <col min="1807" max="1808" width="9" style="24" customWidth="1"/>
    <col min="1809" max="1809" width="19.85546875" style="24" customWidth="1"/>
    <col min="1810" max="1810" width="21.140625" style="24" customWidth="1"/>
    <col min="1811" max="1811" width="22.140625" style="24" customWidth="1"/>
    <col min="1812" max="1813" width="9" style="24" customWidth="1"/>
    <col min="1814" max="1814" width="19.85546875" style="24" customWidth="1"/>
    <col min="1815" max="1815" width="19.28515625" style="24" customWidth="1"/>
    <col min="1816" max="1816" width="20.5703125" style="24" customWidth="1"/>
    <col min="1817" max="1817" width="14.85546875" style="24" bestFit="1" customWidth="1"/>
    <col min="1818" max="2049" width="9.140625" style="24"/>
    <col min="2050" max="2051" width="10" style="24" customWidth="1"/>
    <col min="2052" max="2052" width="12" style="24" customWidth="1"/>
    <col min="2053" max="2053" width="15" style="24" customWidth="1"/>
    <col min="2054" max="2054" width="0.85546875" style="24" customWidth="1"/>
    <col min="2055" max="2055" width="8.140625" style="24" customWidth="1"/>
    <col min="2056" max="2056" width="10.42578125" style="24" customWidth="1"/>
    <col min="2057" max="2057" width="77.7109375" style="24" customWidth="1"/>
    <col min="2058" max="2059" width="9" style="24" customWidth="1"/>
    <col min="2060" max="2060" width="19.85546875" style="24" customWidth="1"/>
    <col min="2061" max="2061" width="21.140625" style="24" customWidth="1"/>
    <col min="2062" max="2062" width="22.140625" style="24" customWidth="1"/>
    <col min="2063" max="2064" width="9" style="24" customWidth="1"/>
    <col min="2065" max="2065" width="19.85546875" style="24" customWidth="1"/>
    <col min="2066" max="2066" width="21.140625" style="24" customWidth="1"/>
    <col min="2067" max="2067" width="22.140625" style="24" customWidth="1"/>
    <col min="2068" max="2069" width="9" style="24" customWidth="1"/>
    <col min="2070" max="2070" width="19.85546875" style="24" customWidth="1"/>
    <col min="2071" max="2071" width="19.28515625" style="24" customWidth="1"/>
    <col min="2072" max="2072" width="20.5703125" style="24" customWidth="1"/>
    <col min="2073" max="2073" width="14.85546875" style="24" bestFit="1" customWidth="1"/>
    <col min="2074" max="2305" width="9.140625" style="24"/>
    <col min="2306" max="2307" width="10" style="24" customWidth="1"/>
    <col min="2308" max="2308" width="12" style="24" customWidth="1"/>
    <col min="2309" max="2309" width="15" style="24" customWidth="1"/>
    <col min="2310" max="2310" width="0.85546875" style="24" customWidth="1"/>
    <col min="2311" max="2311" width="8.140625" style="24" customWidth="1"/>
    <col min="2312" max="2312" width="10.42578125" style="24" customWidth="1"/>
    <col min="2313" max="2313" width="77.7109375" style="24" customWidth="1"/>
    <col min="2314" max="2315" width="9" style="24" customWidth="1"/>
    <col min="2316" max="2316" width="19.85546875" style="24" customWidth="1"/>
    <col min="2317" max="2317" width="21.140625" style="24" customWidth="1"/>
    <col min="2318" max="2318" width="22.140625" style="24" customWidth="1"/>
    <col min="2319" max="2320" width="9" style="24" customWidth="1"/>
    <col min="2321" max="2321" width="19.85546875" style="24" customWidth="1"/>
    <col min="2322" max="2322" width="21.140625" style="24" customWidth="1"/>
    <col min="2323" max="2323" width="22.140625" style="24" customWidth="1"/>
    <col min="2324" max="2325" width="9" style="24" customWidth="1"/>
    <col min="2326" max="2326" width="19.85546875" style="24" customWidth="1"/>
    <col min="2327" max="2327" width="19.28515625" style="24" customWidth="1"/>
    <col min="2328" max="2328" width="20.5703125" style="24" customWidth="1"/>
    <col min="2329" max="2329" width="14.85546875" style="24" bestFit="1" customWidth="1"/>
    <col min="2330" max="2561" width="9.140625" style="24"/>
    <col min="2562" max="2563" width="10" style="24" customWidth="1"/>
    <col min="2564" max="2564" width="12" style="24" customWidth="1"/>
    <col min="2565" max="2565" width="15" style="24" customWidth="1"/>
    <col min="2566" max="2566" width="0.85546875" style="24" customWidth="1"/>
    <col min="2567" max="2567" width="8.140625" style="24" customWidth="1"/>
    <col min="2568" max="2568" width="10.42578125" style="24" customWidth="1"/>
    <col min="2569" max="2569" width="77.7109375" style="24" customWidth="1"/>
    <col min="2570" max="2571" width="9" style="24" customWidth="1"/>
    <col min="2572" max="2572" width="19.85546875" style="24" customWidth="1"/>
    <col min="2573" max="2573" width="21.140625" style="24" customWidth="1"/>
    <col min="2574" max="2574" width="22.140625" style="24" customWidth="1"/>
    <col min="2575" max="2576" width="9" style="24" customWidth="1"/>
    <col min="2577" max="2577" width="19.85546875" style="24" customWidth="1"/>
    <col min="2578" max="2578" width="21.140625" style="24" customWidth="1"/>
    <col min="2579" max="2579" width="22.140625" style="24" customWidth="1"/>
    <col min="2580" max="2581" width="9" style="24" customWidth="1"/>
    <col min="2582" max="2582" width="19.85546875" style="24" customWidth="1"/>
    <col min="2583" max="2583" width="19.28515625" style="24" customWidth="1"/>
    <col min="2584" max="2584" width="20.5703125" style="24" customWidth="1"/>
    <col min="2585" max="2585" width="14.85546875" style="24" bestFit="1" customWidth="1"/>
    <col min="2586" max="2817" width="9.140625" style="24"/>
    <col min="2818" max="2819" width="10" style="24" customWidth="1"/>
    <col min="2820" max="2820" width="12" style="24" customWidth="1"/>
    <col min="2821" max="2821" width="15" style="24" customWidth="1"/>
    <col min="2822" max="2822" width="0.85546875" style="24" customWidth="1"/>
    <col min="2823" max="2823" width="8.140625" style="24" customWidth="1"/>
    <col min="2824" max="2824" width="10.42578125" style="24" customWidth="1"/>
    <col min="2825" max="2825" width="77.7109375" style="24" customWidth="1"/>
    <col min="2826" max="2827" width="9" style="24" customWidth="1"/>
    <col min="2828" max="2828" width="19.85546875" style="24" customWidth="1"/>
    <col min="2829" max="2829" width="21.140625" style="24" customWidth="1"/>
    <col min="2830" max="2830" width="22.140625" style="24" customWidth="1"/>
    <col min="2831" max="2832" width="9" style="24" customWidth="1"/>
    <col min="2833" max="2833" width="19.85546875" style="24" customWidth="1"/>
    <col min="2834" max="2834" width="21.140625" style="24" customWidth="1"/>
    <col min="2835" max="2835" width="22.140625" style="24" customWidth="1"/>
    <col min="2836" max="2837" width="9" style="24" customWidth="1"/>
    <col min="2838" max="2838" width="19.85546875" style="24" customWidth="1"/>
    <col min="2839" max="2839" width="19.28515625" style="24" customWidth="1"/>
    <col min="2840" max="2840" width="20.5703125" style="24" customWidth="1"/>
    <col min="2841" max="2841" width="14.85546875" style="24" bestFit="1" customWidth="1"/>
    <col min="2842" max="3073" width="9.140625" style="24"/>
    <col min="3074" max="3075" width="10" style="24" customWidth="1"/>
    <col min="3076" max="3076" width="12" style="24" customWidth="1"/>
    <col min="3077" max="3077" width="15" style="24" customWidth="1"/>
    <col min="3078" max="3078" width="0.85546875" style="24" customWidth="1"/>
    <col min="3079" max="3079" width="8.140625" style="24" customWidth="1"/>
    <col min="3080" max="3080" width="10.42578125" style="24" customWidth="1"/>
    <col min="3081" max="3081" width="77.7109375" style="24" customWidth="1"/>
    <col min="3082" max="3083" width="9" style="24" customWidth="1"/>
    <col min="3084" max="3084" width="19.85546875" style="24" customWidth="1"/>
    <col min="3085" max="3085" width="21.140625" style="24" customWidth="1"/>
    <col min="3086" max="3086" width="22.140625" style="24" customWidth="1"/>
    <col min="3087" max="3088" width="9" style="24" customWidth="1"/>
    <col min="3089" max="3089" width="19.85546875" style="24" customWidth="1"/>
    <col min="3090" max="3090" width="21.140625" style="24" customWidth="1"/>
    <col min="3091" max="3091" width="22.140625" style="24" customWidth="1"/>
    <col min="3092" max="3093" width="9" style="24" customWidth="1"/>
    <col min="3094" max="3094" width="19.85546875" style="24" customWidth="1"/>
    <col min="3095" max="3095" width="19.28515625" style="24" customWidth="1"/>
    <col min="3096" max="3096" width="20.5703125" style="24" customWidth="1"/>
    <col min="3097" max="3097" width="14.85546875" style="24" bestFit="1" customWidth="1"/>
    <col min="3098" max="3329" width="9.140625" style="24"/>
    <col min="3330" max="3331" width="10" style="24" customWidth="1"/>
    <col min="3332" max="3332" width="12" style="24" customWidth="1"/>
    <col min="3333" max="3333" width="15" style="24" customWidth="1"/>
    <col min="3334" max="3334" width="0.85546875" style="24" customWidth="1"/>
    <col min="3335" max="3335" width="8.140625" style="24" customWidth="1"/>
    <col min="3336" max="3336" width="10.42578125" style="24" customWidth="1"/>
    <col min="3337" max="3337" width="77.7109375" style="24" customWidth="1"/>
    <col min="3338" max="3339" width="9" style="24" customWidth="1"/>
    <col min="3340" max="3340" width="19.85546875" style="24" customWidth="1"/>
    <col min="3341" max="3341" width="21.140625" style="24" customWidth="1"/>
    <col min="3342" max="3342" width="22.140625" style="24" customWidth="1"/>
    <col min="3343" max="3344" width="9" style="24" customWidth="1"/>
    <col min="3345" max="3345" width="19.85546875" style="24" customWidth="1"/>
    <col min="3346" max="3346" width="21.140625" style="24" customWidth="1"/>
    <col min="3347" max="3347" width="22.140625" style="24" customWidth="1"/>
    <col min="3348" max="3349" width="9" style="24" customWidth="1"/>
    <col min="3350" max="3350" width="19.85546875" style="24" customWidth="1"/>
    <col min="3351" max="3351" width="19.28515625" style="24" customWidth="1"/>
    <col min="3352" max="3352" width="20.5703125" style="24" customWidth="1"/>
    <col min="3353" max="3353" width="14.85546875" style="24" bestFit="1" customWidth="1"/>
    <col min="3354" max="3585" width="9.140625" style="24"/>
    <col min="3586" max="3587" width="10" style="24" customWidth="1"/>
    <col min="3588" max="3588" width="12" style="24" customWidth="1"/>
    <col min="3589" max="3589" width="15" style="24" customWidth="1"/>
    <col min="3590" max="3590" width="0.85546875" style="24" customWidth="1"/>
    <col min="3591" max="3591" width="8.140625" style="24" customWidth="1"/>
    <col min="3592" max="3592" width="10.42578125" style="24" customWidth="1"/>
    <col min="3593" max="3593" width="77.7109375" style="24" customWidth="1"/>
    <col min="3594" max="3595" width="9" style="24" customWidth="1"/>
    <col min="3596" max="3596" width="19.85546875" style="24" customWidth="1"/>
    <col min="3597" max="3597" width="21.140625" style="24" customWidth="1"/>
    <col min="3598" max="3598" width="22.140625" style="24" customWidth="1"/>
    <col min="3599" max="3600" width="9" style="24" customWidth="1"/>
    <col min="3601" max="3601" width="19.85546875" style="24" customWidth="1"/>
    <col min="3602" max="3602" width="21.140625" style="24" customWidth="1"/>
    <col min="3603" max="3603" width="22.140625" style="24" customWidth="1"/>
    <col min="3604" max="3605" width="9" style="24" customWidth="1"/>
    <col min="3606" max="3606" width="19.85546875" style="24" customWidth="1"/>
    <col min="3607" max="3607" width="19.28515625" style="24" customWidth="1"/>
    <col min="3608" max="3608" width="20.5703125" style="24" customWidth="1"/>
    <col min="3609" max="3609" width="14.85546875" style="24" bestFit="1" customWidth="1"/>
    <col min="3610" max="3841" width="9.140625" style="24"/>
    <col min="3842" max="3843" width="10" style="24" customWidth="1"/>
    <col min="3844" max="3844" width="12" style="24" customWidth="1"/>
    <col min="3845" max="3845" width="15" style="24" customWidth="1"/>
    <col min="3846" max="3846" width="0.85546875" style="24" customWidth="1"/>
    <col min="3847" max="3847" width="8.140625" style="24" customWidth="1"/>
    <col min="3848" max="3848" width="10.42578125" style="24" customWidth="1"/>
    <col min="3849" max="3849" width="77.7109375" style="24" customWidth="1"/>
    <col min="3850" max="3851" width="9" style="24" customWidth="1"/>
    <col min="3852" max="3852" width="19.85546875" style="24" customWidth="1"/>
    <col min="3853" max="3853" width="21.140625" style="24" customWidth="1"/>
    <col min="3854" max="3854" width="22.140625" style="24" customWidth="1"/>
    <col min="3855" max="3856" width="9" style="24" customWidth="1"/>
    <col min="3857" max="3857" width="19.85546875" style="24" customWidth="1"/>
    <col min="3858" max="3858" width="21.140625" style="24" customWidth="1"/>
    <col min="3859" max="3859" width="22.140625" style="24" customWidth="1"/>
    <col min="3860" max="3861" width="9" style="24" customWidth="1"/>
    <col min="3862" max="3862" width="19.85546875" style="24" customWidth="1"/>
    <col min="3863" max="3863" width="19.28515625" style="24" customWidth="1"/>
    <col min="3864" max="3864" width="20.5703125" style="24" customWidth="1"/>
    <col min="3865" max="3865" width="14.85546875" style="24" bestFit="1" customWidth="1"/>
    <col min="3866" max="4097" width="9.140625" style="24"/>
    <col min="4098" max="4099" width="10" style="24" customWidth="1"/>
    <col min="4100" max="4100" width="12" style="24" customWidth="1"/>
    <col min="4101" max="4101" width="15" style="24" customWidth="1"/>
    <col min="4102" max="4102" width="0.85546875" style="24" customWidth="1"/>
    <col min="4103" max="4103" width="8.140625" style="24" customWidth="1"/>
    <col min="4104" max="4104" width="10.42578125" style="24" customWidth="1"/>
    <col min="4105" max="4105" width="77.7109375" style="24" customWidth="1"/>
    <col min="4106" max="4107" width="9" style="24" customWidth="1"/>
    <col min="4108" max="4108" width="19.85546875" style="24" customWidth="1"/>
    <col min="4109" max="4109" width="21.140625" style="24" customWidth="1"/>
    <col min="4110" max="4110" width="22.140625" style="24" customWidth="1"/>
    <col min="4111" max="4112" width="9" style="24" customWidth="1"/>
    <col min="4113" max="4113" width="19.85546875" style="24" customWidth="1"/>
    <col min="4114" max="4114" width="21.140625" style="24" customWidth="1"/>
    <col min="4115" max="4115" width="22.140625" style="24" customWidth="1"/>
    <col min="4116" max="4117" width="9" style="24" customWidth="1"/>
    <col min="4118" max="4118" width="19.85546875" style="24" customWidth="1"/>
    <col min="4119" max="4119" width="19.28515625" style="24" customWidth="1"/>
    <col min="4120" max="4120" width="20.5703125" style="24" customWidth="1"/>
    <col min="4121" max="4121" width="14.85546875" style="24" bestFit="1" customWidth="1"/>
    <col min="4122" max="4353" width="9.140625" style="24"/>
    <col min="4354" max="4355" width="10" style="24" customWidth="1"/>
    <col min="4356" max="4356" width="12" style="24" customWidth="1"/>
    <col min="4357" max="4357" width="15" style="24" customWidth="1"/>
    <col min="4358" max="4358" width="0.85546875" style="24" customWidth="1"/>
    <col min="4359" max="4359" width="8.140625" style="24" customWidth="1"/>
    <col min="4360" max="4360" width="10.42578125" style="24" customWidth="1"/>
    <col min="4361" max="4361" width="77.7109375" style="24" customWidth="1"/>
    <col min="4362" max="4363" width="9" style="24" customWidth="1"/>
    <col min="4364" max="4364" width="19.85546875" style="24" customWidth="1"/>
    <col min="4365" max="4365" width="21.140625" style="24" customWidth="1"/>
    <col min="4366" max="4366" width="22.140625" style="24" customWidth="1"/>
    <col min="4367" max="4368" width="9" style="24" customWidth="1"/>
    <col min="4369" max="4369" width="19.85546875" style="24" customWidth="1"/>
    <col min="4370" max="4370" width="21.140625" style="24" customWidth="1"/>
    <col min="4371" max="4371" width="22.140625" style="24" customWidth="1"/>
    <col min="4372" max="4373" width="9" style="24" customWidth="1"/>
    <col min="4374" max="4374" width="19.85546875" style="24" customWidth="1"/>
    <col min="4375" max="4375" width="19.28515625" style="24" customWidth="1"/>
    <col min="4376" max="4376" width="20.5703125" style="24" customWidth="1"/>
    <col min="4377" max="4377" width="14.85546875" style="24" bestFit="1" customWidth="1"/>
    <col min="4378" max="4609" width="9.140625" style="24"/>
    <col min="4610" max="4611" width="10" style="24" customWidth="1"/>
    <col min="4612" max="4612" width="12" style="24" customWidth="1"/>
    <col min="4613" max="4613" width="15" style="24" customWidth="1"/>
    <col min="4614" max="4614" width="0.85546875" style="24" customWidth="1"/>
    <col min="4615" max="4615" width="8.140625" style="24" customWidth="1"/>
    <col min="4616" max="4616" width="10.42578125" style="24" customWidth="1"/>
    <col min="4617" max="4617" width="77.7109375" style="24" customWidth="1"/>
    <col min="4618" max="4619" width="9" style="24" customWidth="1"/>
    <col min="4620" max="4620" width="19.85546875" style="24" customWidth="1"/>
    <col min="4621" max="4621" width="21.140625" style="24" customWidth="1"/>
    <col min="4622" max="4622" width="22.140625" style="24" customWidth="1"/>
    <col min="4623" max="4624" width="9" style="24" customWidth="1"/>
    <col min="4625" max="4625" width="19.85546875" style="24" customWidth="1"/>
    <col min="4626" max="4626" width="21.140625" style="24" customWidth="1"/>
    <col min="4627" max="4627" width="22.140625" style="24" customWidth="1"/>
    <col min="4628" max="4629" width="9" style="24" customWidth="1"/>
    <col min="4630" max="4630" width="19.85546875" style="24" customWidth="1"/>
    <col min="4631" max="4631" width="19.28515625" style="24" customWidth="1"/>
    <col min="4632" max="4632" width="20.5703125" style="24" customWidth="1"/>
    <col min="4633" max="4633" width="14.85546875" style="24" bestFit="1" customWidth="1"/>
    <col min="4634" max="4865" width="9.140625" style="24"/>
    <col min="4866" max="4867" width="10" style="24" customWidth="1"/>
    <col min="4868" max="4868" width="12" style="24" customWidth="1"/>
    <col min="4869" max="4869" width="15" style="24" customWidth="1"/>
    <col min="4870" max="4870" width="0.85546875" style="24" customWidth="1"/>
    <col min="4871" max="4871" width="8.140625" style="24" customWidth="1"/>
    <col min="4872" max="4872" width="10.42578125" style="24" customWidth="1"/>
    <col min="4873" max="4873" width="77.7109375" style="24" customWidth="1"/>
    <col min="4874" max="4875" width="9" style="24" customWidth="1"/>
    <col min="4876" max="4876" width="19.85546875" style="24" customWidth="1"/>
    <col min="4877" max="4877" width="21.140625" style="24" customWidth="1"/>
    <col min="4878" max="4878" width="22.140625" style="24" customWidth="1"/>
    <col min="4879" max="4880" width="9" style="24" customWidth="1"/>
    <col min="4881" max="4881" width="19.85546875" style="24" customWidth="1"/>
    <col min="4882" max="4882" width="21.140625" style="24" customWidth="1"/>
    <col min="4883" max="4883" width="22.140625" style="24" customWidth="1"/>
    <col min="4884" max="4885" width="9" style="24" customWidth="1"/>
    <col min="4886" max="4886" width="19.85546875" style="24" customWidth="1"/>
    <col min="4887" max="4887" width="19.28515625" style="24" customWidth="1"/>
    <col min="4888" max="4888" width="20.5703125" style="24" customWidth="1"/>
    <col min="4889" max="4889" width="14.85546875" style="24" bestFit="1" customWidth="1"/>
    <col min="4890" max="5121" width="9.140625" style="24"/>
    <col min="5122" max="5123" width="10" style="24" customWidth="1"/>
    <col min="5124" max="5124" width="12" style="24" customWidth="1"/>
    <col min="5125" max="5125" width="15" style="24" customWidth="1"/>
    <col min="5126" max="5126" width="0.85546875" style="24" customWidth="1"/>
    <col min="5127" max="5127" width="8.140625" style="24" customWidth="1"/>
    <col min="5128" max="5128" width="10.42578125" style="24" customWidth="1"/>
    <col min="5129" max="5129" width="77.7109375" style="24" customWidth="1"/>
    <col min="5130" max="5131" width="9" style="24" customWidth="1"/>
    <col min="5132" max="5132" width="19.85546875" style="24" customWidth="1"/>
    <col min="5133" max="5133" width="21.140625" style="24" customWidth="1"/>
    <col min="5134" max="5134" width="22.140625" style="24" customWidth="1"/>
    <col min="5135" max="5136" width="9" style="24" customWidth="1"/>
    <col min="5137" max="5137" width="19.85546875" style="24" customWidth="1"/>
    <col min="5138" max="5138" width="21.140625" style="24" customWidth="1"/>
    <col min="5139" max="5139" width="22.140625" style="24" customWidth="1"/>
    <col min="5140" max="5141" width="9" style="24" customWidth="1"/>
    <col min="5142" max="5142" width="19.85546875" style="24" customWidth="1"/>
    <col min="5143" max="5143" width="19.28515625" style="24" customWidth="1"/>
    <col min="5144" max="5144" width="20.5703125" style="24" customWidth="1"/>
    <col min="5145" max="5145" width="14.85546875" style="24" bestFit="1" customWidth="1"/>
    <col min="5146" max="5377" width="9.140625" style="24"/>
    <col min="5378" max="5379" width="10" style="24" customWidth="1"/>
    <col min="5380" max="5380" width="12" style="24" customWidth="1"/>
    <col min="5381" max="5381" width="15" style="24" customWidth="1"/>
    <col min="5382" max="5382" width="0.85546875" style="24" customWidth="1"/>
    <col min="5383" max="5383" width="8.140625" style="24" customWidth="1"/>
    <col min="5384" max="5384" width="10.42578125" style="24" customWidth="1"/>
    <col min="5385" max="5385" width="77.7109375" style="24" customWidth="1"/>
    <col min="5386" max="5387" width="9" style="24" customWidth="1"/>
    <col min="5388" max="5388" width="19.85546875" style="24" customWidth="1"/>
    <col min="5389" max="5389" width="21.140625" style="24" customWidth="1"/>
    <col min="5390" max="5390" width="22.140625" style="24" customWidth="1"/>
    <col min="5391" max="5392" width="9" style="24" customWidth="1"/>
    <col min="5393" max="5393" width="19.85546875" style="24" customWidth="1"/>
    <col min="5394" max="5394" width="21.140625" style="24" customWidth="1"/>
    <col min="5395" max="5395" width="22.140625" style="24" customWidth="1"/>
    <col min="5396" max="5397" width="9" style="24" customWidth="1"/>
    <col min="5398" max="5398" width="19.85546875" style="24" customWidth="1"/>
    <col min="5399" max="5399" width="19.28515625" style="24" customWidth="1"/>
    <col min="5400" max="5400" width="20.5703125" style="24" customWidth="1"/>
    <col min="5401" max="5401" width="14.85546875" style="24" bestFit="1" customWidth="1"/>
    <col min="5402" max="5633" width="9.140625" style="24"/>
    <col min="5634" max="5635" width="10" style="24" customWidth="1"/>
    <col min="5636" max="5636" width="12" style="24" customWidth="1"/>
    <col min="5637" max="5637" width="15" style="24" customWidth="1"/>
    <col min="5638" max="5638" width="0.85546875" style="24" customWidth="1"/>
    <col min="5639" max="5639" width="8.140625" style="24" customWidth="1"/>
    <col min="5640" max="5640" width="10.42578125" style="24" customWidth="1"/>
    <col min="5641" max="5641" width="77.7109375" style="24" customWidth="1"/>
    <col min="5642" max="5643" width="9" style="24" customWidth="1"/>
    <col min="5644" max="5644" width="19.85546875" style="24" customWidth="1"/>
    <col min="5645" max="5645" width="21.140625" style="24" customWidth="1"/>
    <col min="5646" max="5646" width="22.140625" style="24" customWidth="1"/>
    <col min="5647" max="5648" width="9" style="24" customWidth="1"/>
    <col min="5649" max="5649" width="19.85546875" style="24" customWidth="1"/>
    <col min="5650" max="5650" width="21.140625" style="24" customWidth="1"/>
    <col min="5651" max="5651" width="22.140625" style="24" customWidth="1"/>
    <col min="5652" max="5653" width="9" style="24" customWidth="1"/>
    <col min="5654" max="5654" width="19.85546875" style="24" customWidth="1"/>
    <col min="5655" max="5655" width="19.28515625" style="24" customWidth="1"/>
    <col min="5656" max="5656" width="20.5703125" style="24" customWidth="1"/>
    <col min="5657" max="5657" width="14.85546875" style="24" bestFit="1" customWidth="1"/>
    <col min="5658" max="5889" width="9.140625" style="24"/>
    <col min="5890" max="5891" width="10" style="24" customWidth="1"/>
    <col min="5892" max="5892" width="12" style="24" customWidth="1"/>
    <col min="5893" max="5893" width="15" style="24" customWidth="1"/>
    <col min="5894" max="5894" width="0.85546875" style="24" customWidth="1"/>
    <col min="5895" max="5895" width="8.140625" style="24" customWidth="1"/>
    <col min="5896" max="5896" width="10.42578125" style="24" customWidth="1"/>
    <col min="5897" max="5897" width="77.7109375" style="24" customWidth="1"/>
    <col min="5898" max="5899" width="9" style="24" customWidth="1"/>
    <col min="5900" max="5900" width="19.85546875" style="24" customWidth="1"/>
    <col min="5901" max="5901" width="21.140625" style="24" customWidth="1"/>
    <col min="5902" max="5902" width="22.140625" style="24" customWidth="1"/>
    <col min="5903" max="5904" width="9" style="24" customWidth="1"/>
    <col min="5905" max="5905" width="19.85546875" style="24" customWidth="1"/>
    <col min="5906" max="5906" width="21.140625" style="24" customWidth="1"/>
    <col min="5907" max="5907" width="22.140625" style="24" customWidth="1"/>
    <col min="5908" max="5909" width="9" style="24" customWidth="1"/>
    <col min="5910" max="5910" width="19.85546875" style="24" customWidth="1"/>
    <col min="5911" max="5911" width="19.28515625" style="24" customWidth="1"/>
    <col min="5912" max="5912" width="20.5703125" style="24" customWidth="1"/>
    <col min="5913" max="5913" width="14.85546875" style="24" bestFit="1" customWidth="1"/>
    <col min="5914" max="6145" width="9.140625" style="24"/>
    <col min="6146" max="6147" width="10" style="24" customWidth="1"/>
    <col min="6148" max="6148" width="12" style="24" customWidth="1"/>
    <col min="6149" max="6149" width="15" style="24" customWidth="1"/>
    <col min="6150" max="6150" width="0.85546875" style="24" customWidth="1"/>
    <col min="6151" max="6151" width="8.140625" style="24" customWidth="1"/>
    <col min="6152" max="6152" width="10.42578125" style="24" customWidth="1"/>
    <col min="6153" max="6153" width="77.7109375" style="24" customWidth="1"/>
    <col min="6154" max="6155" width="9" style="24" customWidth="1"/>
    <col min="6156" max="6156" width="19.85546875" style="24" customWidth="1"/>
    <col min="6157" max="6157" width="21.140625" style="24" customWidth="1"/>
    <col min="6158" max="6158" width="22.140625" style="24" customWidth="1"/>
    <col min="6159" max="6160" width="9" style="24" customWidth="1"/>
    <col min="6161" max="6161" width="19.85546875" style="24" customWidth="1"/>
    <col min="6162" max="6162" width="21.140625" style="24" customWidth="1"/>
    <col min="6163" max="6163" width="22.140625" style="24" customWidth="1"/>
    <col min="6164" max="6165" width="9" style="24" customWidth="1"/>
    <col min="6166" max="6166" width="19.85546875" style="24" customWidth="1"/>
    <col min="6167" max="6167" width="19.28515625" style="24" customWidth="1"/>
    <col min="6168" max="6168" width="20.5703125" style="24" customWidth="1"/>
    <col min="6169" max="6169" width="14.85546875" style="24" bestFit="1" customWidth="1"/>
    <col min="6170" max="6401" width="9.140625" style="24"/>
    <col min="6402" max="6403" width="10" style="24" customWidth="1"/>
    <col min="6404" max="6404" width="12" style="24" customWidth="1"/>
    <col min="6405" max="6405" width="15" style="24" customWidth="1"/>
    <col min="6406" max="6406" width="0.85546875" style="24" customWidth="1"/>
    <col min="6407" max="6407" width="8.140625" style="24" customWidth="1"/>
    <col min="6408" max="6408" width="10.42578125" style="24" customWidth="1"/>
    <col min="6409" max="6409" width="77.7109375" style="24" customWidth="1"/>
    <col min="6410" max="6411" width="9" style="24" customWidth="1"/>
    <col min="6412" max="6412" width="19.85546875" style="24" customWidth="1"/>
    <col min="6413" max="6413" width="21.140625" style="24" customWidth="1"/>
    <col min="6414" max="6414" width="22.140625" style="24" customWidth="1"/>
    <col min="6415" max="6416" width="9" style="24" customWidth="1"/>
    <col min="6417" max="6417" width="19.85546875" style="24" customWidth="1"/>
    <col min="6418" max="6418" width="21.140625" style="24" customWidth="1"/>
    <col min="6419" max="6419" width="22.140625" style="24" customWidth="1"/>
    <col min="6420" max="6421" width="9" style="24" customWidth="1"/>
    <col min="6422" max="6422" width="19.85546875" style="24" customWidth="1"/>
    <col min="6423" max="6423" width="19.28515625" style="24" customWidth="1"/>
    <col min="6424" max="6424" width="20.5703125" style="24" customWidth="1"/>
    <col min="6425" max="6425" width="14.85546875" style="24" bestFit="1" customWidth="1"/>
    <col min="6426" max="6657" width="9.140625" style="24"/>
    <col min="6658" max="6659" width="10" style="24" customWidth="1"/>
    <col min="6660" max="6660" width="12" style="24" customWidth="1"/>
    <col min="6661" max="6661" width="15" style="24" customWidth="1"/>
    <col min="6662" max="6662" width="0.85546875" style="24" customWidth="1"/>
    <col min="6663" max="6663" width="8.140625" style="24" customWidth="1"/>
    <col min="6664" max="6664" width="10.42578125" style="24" customWidth="1"/>
    <col min="6665" max="6665" width="77.7109375" style="24" customWidth="1"/>
    <col min="6666" max="6667" width="9" style="24" customWidth="1"/>
    <col min="6668" max="6668" width="19.85546875" style="24" customWidth="1"/>
    <col min="6669" max="6669" width="21.140625" style="24" customWidth="1"/>
    <col min="6670" max="6670" width="22.140625" style="24" customWidth="1"/>
    <col min="6671" max="6672" width="9" style="24" customWidth="1"/>
    <col min="6673" max="6673" width="19.85546875" style="24" customWidth="1"/>
    <col min="6674" max="6674" width="21.140625" style="24" customWidth="1"/>
    <col min="6675" max="6675" width="22.140625" style="24" customWidth="1"/>
    <col min="6676" max="6677" width="9" style="24" customWidth="1"/>
    <col min="6678" max="6678" width="19.85546875" style="24" customWidth="1"/>
    <col min="6679" max="6679" width="19.28515625" style="24" customWidth="1"/>
    <col min="6680" max="6680" width="20.5703125" style="24" customWidth="1"/>
    <col min="6681" max="6681" width="14.85546875" style="24" bestFit="1" customWidth="1"/>
    <col min="6682" max="6913" width="9.140625" style="24"/>
    <col min="6914" max="6915" width="10" style="24" customWidth="1"/>
    <col min="6916" max="6916" width="12" style="24" customWidth="1"/>
    <col min="6917" max="6917" width="15" style="24" customWidth="1"/>
    <col min="6918" max="6918" width="0.85546875" style="24" customWidth="1"/>
    <col min="6919" max="6919" width="8.140625" style="24" customWidth="1"/>
    <col min="6920" max="6920" width="10.42578125" style="24" customWidth="1"/>
    <col min="6921" max="6921" width="77.7109375" style="24" customWidth="1"/>
    <col min="6922" max="6923" width="9" style="24" customWidth="1"/>
    <col min="6924" max="6924" width="19.85546875" style="24" customWidth="1"/>
    <col min="6925" max="6925" width="21.140625" style="24" customWidth="1"/>
    <col min="6926" max="6926" width="22.140625" style="24" customWidth="1"/>
    <col min="6927" max="6928" width="9" style="24" customWidth="1"/>
    <col min="6929" max="6929" width="19.85546875" style="24" customWidth="1"/>
    <col min="6930" max="6930" width="21.140625" style="24" customWidth="1"/>
    <col min="6931" max="6931" width="22.140625" style="24" customWidth="1"/>
    <col min="6932" max="6933" width="9" style="24" customWidth="1"/>
    <col min="6934" max="6934" width="19.85546875" style="24" customWidth="1"/>
    <col min="6935" max="6935" width="19.28515625" style="24" customWidth="1"/>
    <col min="6936" max="6936" width="20.5703125" style="24" customWidth="1"/>
    <col min="6937" max="6937" width="14.85546875" style="24" bestFit="1" customWidth="1"/>
    <col min="6938" max="7169" width="9.140625" style="24"/>
    <col min="7170" max="7171" width="10" style="24" customWidth="1"/>
    <col min="7172" max="7172" width="12" style="24" customWidth="1"/>
    <col min="7173" max="7173" width="15" style="24" customWidth="1"/>
    <col min="7174" max="7174" width="0.85546875" style="24" customWidth="1"/>
    <col min="7175" max="7175" width="8.140625" style="24" customWidth="1"/>
    <col min="7176" max="7176" width="10.42578125" style="24" customWidth="1"/>
    <col min="7177" max="7177" width="77.7109375" style="24" customWidth="1"/>
    <col min="7178" max="7179" width="9" style="24" customWidth="1"/>
    <col min="7180" max="7180" width="19.85546875" style="24" customWidth="1"/>
    <col min="7181" max="7181" width="21.140625" style="24" customWidth="1"/>
    <col min="7182" max="7182" width="22.140625" style="24" customWidth="1"/>
    <col min="7183" max="7184" width="9" style="24" customWidth="1"/>
    <col min="7185" max="7185" width="19.85546875" style="24" customWidth="1"/>
    <col min="7186" max="7186" width="21.140625" style="24" customWidth="1"/>
    <col min="7187" max="7187" width="22.140625" style="24" customWidth="1"/>
    <col min="7188" max="7189" width="9" style="24" customWidth="1"/>
    <col min="7190" max="7190" width="19.85546875" style="24" customWidth="1"/>
    <col min="7191" max="7191" width="19.28515625" style="24" customWidth="1"/>
    <col min="7192" max="7192" width="20.5703125" style="24" customWidth="1"/>
    <col min="7193" max="7193" width="14.85546875" style="24" bestFit="1" customWidth="1"/>
    <col min="7194" max="7425" width="9.140625" style="24"/>
    <col min="7426" max="7427" width="10" style="24" customWidth="1"/>
    <col min="7428" max="7428" width="12" style="24" customWidth="1"/>
    <col min="7429" max="7429" width="15" style="24" customWidth="1"/>
    <col min="7430" max="7430" width="0.85546875" style="24" customWidth="1"/>
    <col min="7431" max="7431" width="8.140625" style="24" customWidth="1"/>
    <col min="7432" max="7432" width="10.42578125" style="24" customWidth="1"/>
    <col min="7433" max="7433" width="77.7109375" style="24" customWidth="1"/>
    <col min="7434" max="7435" width="9" style="24" customWidth="1"/>
    <col min="7436" max="7436" width="19.85546875" style="24" customWidth="1"/>
    <col min="7437" max="7437" width="21.140625" style="24" customWidth="1"/>
    <col min="7438" max="7438" width="22.140625" style="24" customWidth="1"/>
    <col min="7439" max="7440" width="9" style="24" customWidth="1"/>
    <col min="7441" max="7441" width="19.85546875" style="24" customWidth="1"/>
    <col min="7442" max="7442" width="21.140625" style="24" customWidth="1"/>
    <col min="7443" max="7443" width="22.140625" style="24" customWidth="1"/>
    <col min="7444" max="7445" width="9" style="24" customWidth="1"/>
    <col min="7446" max="7446" width="19.85546875" style="24" customWidth="1"/>
    <col min="7447" max="7447" width="19.28515625" style="24" customWidth="1"/>
    <col min="7448" max="7448" width="20.5703125" style="24" customWidth="1"/>
    <col min="7449" max="7449" width="14.85546875" style="24" bestFit="1" customWidth="1"/>
    <col min="7450" max="7681" width="9.140625" style="24"/>
    <col min="7682" max="7683" width="10" style="24" customWidth="1"/>
    <col min="7684" max="7684" width="12" style="24" customWidth="1"/>
    <col min="7685" max="7685" width="15" style="24" customWidth="1"/>
    <col min="7686" max="7686" width="0.85546875" style="24" customWidth="1"/>
    <col min="7687" max="7687" width="8.140625" style="24" customWidth="1"/>
    <col min="7688" max="7688" width="10.42578125" style="24" customWidth="1"/>
    <col min="7689" max="7689" width="77.7109375" style="24" customWidth="1"/>
    <col min="7690" max="7691" width="9" style="24" customWidth="1"/>
    <col min="7692" max="7692" width="19.85546875" style="24" customWidth="1"/>
    <col min="7693" max="7693" width="21.140625" style="24" customWidth="1"/>
    <col min="7694" max="7694" width="22.140625" style="24" customWidth="1"/>
    <col min="7695" max="7696" width="9" style="24" customWidth="1"/>
    <col min="7697" max="7697" width="19.85546875" style="24" customWidth="1"/>
    <col min="7698" max="7698" width="21.140625" style="24" customWidth="1"/>
    <col min="7699" max="7699" width="22.140625" style="24" customWidth="1"/>
    <col min="7700" max="7701" width="9" style="24" customWidth="1"/>
    <col min="7702" max="7702" width="19.85546875" style="24" customWidth="1"/>
    <col min="7703" max="7703" width="19.28515625" style="24" customWidth="1"/>
    <col min="7704" max="7704" width="20.5703125" style="24" customWidth="1"/>
    <col min="7705" max="7705" width="14.85546875" style="24" bestFit="1" customWidth="1"/>
    <col min="7706" max="7937" width="9.140625" style="24"/>
    <col min="7938" max="7939" width="10" style="24" customWidth="1"/>
    <col min="7940" max="7940" width="12" style="24" customWidth="1"/>
    <col min="7941" max="7941" width="15" style="24" customWidth="1"/>
    <col min="7942" max="7942" width="0.85546875" style="24" customWidth="1"/>
    <col min="7943" max="7943" width="8.140625" style="24" customWidth="1"/>
    <col min="7944" max="7944" width="10.42578125" style="24" customWidth="1"/>
    <col min="7945" max="7945" width="77.7109375" style="24" customWidth="1"/>
    <col min="7946" max="7947" width="9" style="24" customWidth="1"/>
    <col min="7948" max="7948" width="19.85546875" style="24" customWidth="1"/>
    <col min="7949" max="7949" width="21.140625" style="24" customWidth="1"/>
    <col min="7950" max="7950" width="22.140625" style="24" customWidth="1"/>
    <col min="7951" max="7952" width="9" style="24" customWidth="1"/>
    <col min="7953" max="7953" width="19.85546875" style="24" customWidth="1"/>
    <col min="7954" max="7954" width="21.140625" style="24" customWidth="1"/>
    <col min="7955" max="7955" width="22.140625" style="24" customWidth="1"/>
    <col min="7956" max="7957" width="9" style="24" customWidth="1"/>
    <col min="7958" max="7958" width="19.85546875" style="24" customWidth="1"/>
    <col min="7959" max="7959" width="19.28515625" style="24" customWidth="1"/>
    <col min="7960" max="7960" width="20.5703125" style="24" customWidth="1"/>
    <col min="7961" max="7961" width="14.85546875" style="24" bestFit="1" customWidth="1"/>
    <col min="7962" max="8193" width="9.140625" style="24"/>
    <col min="8194" max="8195" width="10" style="24" customWidth="1"/>
    <col min="8196" max="8196" width="12" style="24" customWidth="1"/>
    <col min="8197" max="8197" width="15" style="24" customWidth="1"/>
    <col min="8198" max="8198" width="0.85546875" style="24" customWidth="1"/>
    <col min="8199" max="8199" width="8.140625" style="24" customWidth="1"/>
    <col min="8200" max="8200" width="10.42578125" style="24" customWidth="1"/>
    <col min="8201" max="8201" width="77.7109375" style="24" customWidth="1"/>
    <col min="8202" max="8203" width="9" style="24" customWidth="1"/>
    <col min="8204" max="8204" width="19.85546875" style="24" customWidth="1"/>
    <col min="8205" max="8205" width="21.140625" style="24" customWidth="1"/>
    <col min="8206" max="8206" width="22.140625" style="24" customWidth="1"/>
    <col min="8207" max="8208" width="9" style="24" customWidth="1"/>
    <col min="8209" max="8209" width="19.85546875" style="24" customWidth="1"/>
    <col min="8210" max="8210" width="21.140625" style="24" customWidth="1"/>
    <col min="8211" max="8211" width="22.140625" style="24" customWidth="1"/>
    <col min="8212" max="8213" width="9" style="24" customWidth="1"/>
    <col min="8214" max="8214" width="19.85546875" style="24" customWidth="1"/>
    <col min="8215" max="8215" width="19.28515625" style="24" customWidth="1"/>
    <col min="8216" max="8216" width="20.5703125" style="24" customWidth="1"/>
    <col min="8217" max="8217" width="14.85546875" style="24" bestFit="1" customWidth="1"/>
    <col min="8218" max="8449" width="9.140625" style="24"/>
    <col min="8450" max="8451" width="10" style="24" customWidth="1"/>
    <col min="8452" max="8452" width="12" style="24" customWidth="1"/>
    <col min="8453" max="8453" width="15" style="24" customWidth="1"/>
    <col min="8454" max="8454" width="0.85546875" style="24" customWidth="1"/>
    <col min="8455" max="8455" width="8.140625" style="24" customWidth="1"/>
    <col min="8456" max="8456" width="10.42578125" style="24" customWidth="1"/>
    <col min="8457" max="8457" width="77.7109375" style="24" customWidth="1"/>
    <col min="8458" max="8459" width="9" style="24" customWidth="1"/>
    <col min="8460" max="8460" width="19.85546875" style="24" customWidth="1"/>
    <col min="8461" max="8461" width="21.140625" style="24" customWidth="1"/>
    <col min="8462" max="8462" width="22.140625" style="24" customWidth="1"/>
    <col min="8463" max="8464" width="9" style="24" customWidth="1"/>
    <col min="8465" max="8465" width="19.85546875" style="24" customWidth="1"/>
    <col min="8466" max="8466" width="21.140625" style="24" customWidth="1"/>
    <col min="8467" max="8467" width="22.140625" style="24" customWidth="1"/>
    <col min="8468" max="8469" width="9" style="24" customWidth="1"/>
    <col min="8470" max="8470" width="19.85546875" style="24" customWidth="1"/>
    <col min="8471" max="8471" width="19.28515625" style="24" customWidth="1"/>
    <col min="8472" max="8472" width="20.5703125" style="24" customWidth="1"/>
    <col min="8473" max="8473" width="14.85546875" style="24" bestFit="1" customWidth="1"/>
    <col min="8474" max="8705" width="9.140625" style="24"/>
    <col min="8706" max="8707" width="10" style="24" customWidth="1"/>
    <col min="8708" max="8708" width="12" style="24" customWidth="1"/>
    <col min="8709" max="8709" width="15" style="24" customWidth="1"/>
    <col min="8710" max="8710" width="0.85546875" style="24" customWidth="1"/>
    <col min="8711" max="8711" width="8.140625" style="24" customWidth="1"/>
    <col min="8712" max="8712" width="10.42578125" style="24" customWidth="1"/>
    <col min="8713" max="8713" width="77.7109375" style="24" customWidth="1"/>
    <col min="8714" max="8715" width="9" style="24" customWidth="1"/>
    <col min="8716" max="8716" width="19.85546875" style="24" customWidth="1"/>
    <col min="8717" max="8717" width="21.140625" style="24" customWidth="1"/>
    <col min="8718" max="8718" width="22.140625" style="24" customWidth="1"/>
    <col min="8719" max="8720" width="9" style="24" customWidth="1"/>
    <col min="8721" max="8721" width="19.85546875" style="24" customWidth="1"/>
    <col min="8722" max="8722" width="21.140625" style="24" customWidth="1"/>
    <col min="8723" max="8723" width="22.140625" style="24" customWidth="1"/>
    <col min="8724" max="8725" width="9" style="24" customWidth="1"/>
    <col min="8726" max="8726" width="19.85546875" style="24" customWidth="1"/>
    <col min="8727" max="8727" width="19.28515625" style="24" customWidth="1"/>
    <col min="8728" max="8728" width="20.5703125" style="24" customWidth="1"/>
    <col min="8729" max="8729" width="14.85546875" style="24" bestFit="1" customWidth="1"/>
    <col min="8730" max="8961" width="9.140625" style="24"/>
    <col min="8962" max="8963" width="10" style="24" customWidth="1"/>
    <col min="8964" max="8964" width="12" style="24" customWidth="1"/>
    <col min="8965" max="8965" width="15" style="24" customWidth="1"/>
    <col min="8966" max="8966" width="0.85546875" style="24" customWidth="1"/>
    <col min="8967" max="8967" width="8.140625" style="24" customWidth="1"/>
    <col min="8968" max="8968" width="10.42578125" style="24" customWidth="1"/>
    <col min="8969" max="8969" width="77.7109375" style="24" customWidth="1"/>
    <col min="8970" max="8971" width="9" style="24" customWidth="1"/>
    <col min="8972" max="8972" width="19.85546875" style="24" customWidth="1"/>
    <col min="8973" max="8973" width="21.140625" style="24" customWidth="1"/>
    <col min="8974" max="8974" width="22.140625" style="24" customWidth="1"/>
    <col min="8975" max="8976" width="9" style="24" customWidth="1"/>
    <col min="8977" max="8977" width="19.85546875" style="24" customWidth="1"/>
    <col min="8978" max="8978" width="21.140625" style="24" customWidth="1"/>
    <col min="8979" max="8979" width="22.140625" style="24" customWidth="1"/>
    <col min="8980" max="8981" width="9" style="24" customWidth="1"/>
    <col min="8982" max="8982" width="19.85546875" style="24" customWidth="1"/>
    <col min="8983" max="8983" width="19.28515625" style="24" customWidth="1"/>
    <col min="8984" max="8984" width="20.5703125" style="24" customWidth="1"/>
    <col min="8985" max="8985" width="14.85546875" style="24" bestFit="1" customWidth="1"/>
    <col min="8986" max="9217" width="9.140625" style="24"/>
    <col min="9218" max="9219" width="10" style="24" customWidth="1"/>
    <col min="9220" max="9220" width="12" style="24" customWidth="1"/>
    <col min="9221" max="9221" width="15" style="24" customWidth="1"/>
    <col min="9222" max="9222" width="0.85546875" style="24" customWidth="1"/>
    <col min="9223" max="9223" width="8.140625" style="24" customWidth="1"/>
    <col min="9224" max="9224" width="10.42578125" style="24" customWidth="1"/>
    <col min="9225" max="9225" width="77.7109375" style="24" customWidth="1"/>
    <col min="9226" max="9227" width="9" style="24" customWidth="1"/>
    <col min="9228" max="9228" width="19.85546875" style="24" customWidth="1"/>
    <col min="9229" max="9229" width="21.140625" style="24" customWidth="1"/>
    <col min="9230" max="9230" width="22.140625" style="24" customWidth="1"/>
    <col min="9231" max="9232" width="9" style="24" customWidth="1"/>
    <col min="9233" max="9233" width="19.85546875" style="24" customWidth="1"/>
    <col min="9234" max="9234" width="21.140625" style="24" customWidth="1"/>
    <col min="9235" max="9235" width="22.140625" style="24" customWidth="1"/>
    <col min="9236" max="9237" width="9" style="24" customWidth="1"/>
    <col min="9238" max="9238" width="19.85546875" style="24" customWidth="1"/>
    <col min="9239" max="9239" width="19.28515625" style="24" customWidth="1"/>
    <col min="9240" max="9240" width="20.5703125" style="24" customWidth="1"/>
    <col min="9241" max="9241" width="14.85546875" style="24" bestFit="1" customWidth="1"/>
    <col min="9242" max="9473" width="9.140625" style="24"/>
    <col min="9474" max="9475" width="10" style="24" customWidth="1"/>
    <col min="9476" max="9476" width="12" style="24" customWidth="1"/>
    <col min="9477" max="9477" width="15" style="24" customWidth="1"/>
    <col min="9478" max="9478" width="0.85546875" style="24" customWidth="1"/>
    <col min="9479" max="9479" width="8.140625" style="24" customWidth="1"/>
    <col min="9480" max="9480" width="10.42578125" style="24" customWidth="1"/>
    <col min="9481" max="9481" width="77.7109375" style="24" customWidth="1"/>
    <col min="9482" max="9483" width="9" style="24" customWidth="1"/>
    <col min="9484" max="9484" width="19.85546875" style="24" customWidth="1"/>
    <col min="9485" max="9485" width="21.140625" style="24" customWidth="1"/>
    <col min="9486" max="9486" width="22.140625" style="24" customWidth="1"/>
    <col min="9487" max="9488" width="9" style="24" customWidth="1"/>
    <col min="9489" max="9489" width="19.85546875" style="24" customWidth="1"/>
    <col min="9490" max="9490" width="21.140625" style="24" customWidth="1"/>
    <col min="9491" max="9491" width="22.140625" style="24" customWidth="1"/>
    <col min="9492" max="9493" width="9" style="24" customWidth="1"/>
    <col min="9494" max="9494" width="19.85546875" style="24" customWidth="1"/>
    <col min="9495" max="9495" width="19.28515625" style="24" customWidth="1"/>
    <col min="9496" max="9496" width="20.5703125" style="24" customWidth="1"/>
    <col min="9497" max="9497" width="14.85546875" style="24" bestFit="1" customWidth="1"/>
    <col min="9498" max="9729" width="9.140625" style="24"/>
    <col min="9730" max="9731" width="10" style="24" customWidth="1"/>
    <col min="9732" max="9732" width="12" style="24" customWidth="1"/>
    <col min="9733" max="9733" width="15" style="24" customWidth="1"/>
    <col min="9734" max="9734" width="0.85546875" style="24" customWidth="1"/>
    <col min="9735" max="9735" width="8.140625" style="24" customWidth="1"/>
    <col min="9736" max="9736" width="10.42578125" style="24" customWidth="1"/>
    <col min="9737" max="9737" width="77.7109375" style="24" customWidth="1"/>
    <col min="9738" max="9739" width="9" style="24" customWidth="1"/>
    <col min="9740" max="9740" width="19.85546875" style="24" customWidth="1"/>
    <col min="9741" max="9741" width="21.140625" style="24" customWidth="1"/>
    <col min="9742" max="9742" width="22.140625" style="24" customWidth="1"/>
    <col min="9743" max="9744" width="9" style="24" customWidth="1"/>
    <col min="9745" max="9745" width="19.85546875" style="24" customWidth="1"/>
    <col min="9746" max="9746" width="21.140625" style="24" customWidth="1"/>
    <col min="9747" max="9747" width="22.140625" style="24" customWidth="1"/>
    <col min="9748" max="9749" width="9" style="24" customWidth="1"/>
    <col min="9750" max="9750" width="19.85546875" style="24" customWidth="1"/>
    <col min="9751" max="9751" width="19.28515625" style="24" customWidth="1"/>
    <col min="9752" max="9752" width="20.5703125" style="24" customWidth="1"/>
    <col min="9753" max="9753" width="14.85546875" style="24" bestFit="1" customWidth="1"/>
    <col min="9754" max="9985" width="9.140625" style="24"/>
    <col min="9986" max="9987" width="10" style="24" customWidth="1"/>
    <col min="9988" max="9988" width="12" style="24" customWidth="1"/>
    <col min="9989" max="9989" width="15" style="24" customWidth="1"/>
    <col min="9990" max="9990" width="0.85546875" style="24" customWidth="1"/>
    <col min="9991" max="9991" width="8.140625" style="24" customWidth="1"/>
    <col min="9992" max="9992" width="10.42578125" style="24" customWidth="1"/>
    <col min="9993" max="9993" width="77.7109375" style="24" customWidth="1"/>
    <col min="9994" max="9995" width="9" style="24" customWidth="1"/>
    <col min="9996" max="9996" width="19.85546875" style="24" customWidth="1"/>
    <col min="9997" max="9997" width="21.140625" style="24" customWidth="1"/>
    <col min="9998" max="9998" width="22.140625" style="24" customWidth="1"/>
    <col min="9999" max="10000" width="9" style="24" customWidth="1"/>
    <col min="10001" max="10001" width="19.85546875" style="24" customWidth="1"/>
    <col min="10002" max="10002" width="21.140625" style="24" customWidth="1"/>
    <col min="10003" max="10003" width="22.140625" style="24" customWidth="1"/>
    <col min="10004" max="10005" width="9" style="24" customWidth="1"/>
    <col min="10006" max="10006" width="19.85546875" style="24" customWidth="1"/>
    <col min="10007" max="10007" width="19.28515625" style="24" customWidth="1"/>
    <col min="10008" max="10008" width="20.5703125" style="24" customWidth="1"/>
    <col min="10009" max="10009" width="14.85546875" style="24" bestFit="1" customWidth="1"/>
    <col min="10010" max="10241" width="9.140625" style="24"/>
    <col min="10242" max="10243" width="10" style="24" customWidth="1"/>
    <col min="10244" max="10244" width="12" style="24" customWidth="1"/>
    <col min="10245" max="10245" width="15" style="24" customWidth="1"/>
    <col min="10246" max="10246" width="0.85546875" style="24" customWidth="1"/>
    <col min="10247" max="10247" width="8.140625" style="24" customWidth="1"/>
    <col min="10248" max="10248" width="10.42578125" style="24" customWidth="1"/>
    <col min="10249" max="10249" width="77.7109375" style="24" customWidth="1"/>
    <col min="10250" max="10251" width="9" style="24" customWidth="1"/>
    <col min="10252" max="10252" width="19.85546875" style="24" customWidth="1"/>
    <col min="10253" max="10253" width="21.140625" style="24" customWidth="1"/>
    <col min="10254" max="10254" width="22.140625" style="24" customWidth="1"/>
    <col min="10255" max="10256" width="9" style="24" customWidth="1"/>
    <col min="10257" max="10257" width="19.85546875" style="24" customWidth="1"/>
    <col min="10258" max="10258" width="21.140625" style="24" customWidth="1"/>
    <col min="10259" max="10259" width="22.140625" style="24" customWidth="1"/>
    <col min="10260" max="10261" width="9" style="24" customWidth="1"/>
    <col min="10262" max="10262" width="19.85546875" style="24" customWidth="1"/>
    <col min="10263" max="10263" width="19.28515625" style="24" customWidth="1"/>
    <col min="10264" max="10264" width="20.5703125" style="24" customWidth="1"/>
    <col min="10265" max="10265" width="14.85546875" style="24" bestFit="1" customWidth="1"/>
    <col min="10266" max="10497" width="9.140625" style="24"/>
    <col min="10498" max="10499" width="10" style="24" customWidth="1"/>
    <col min="10500" max="10500" width="12" style="24" customWidth="1"/>
    <col min="10501" max="10501" width="15" style="24" customWidth="1"/>
    <col min="10502" max="10502" width="0.85546875" style="24" customWidth="1"/>
    <col min="10503" max="10503" width="8.140625" style="24" customWidth="1"/>
    <col min="10504" max="10504" width="10.42578125" style="24" customWidth="1"/>
    <col min="10505" max="10505" width="77.7109375" style="24" customWidth="1"/>
    <col min="10506" max="10507" width="9" style="24" customWidth="1"/>
    <col min="10508" max="10508" width="19.85546875" style="24" customWidth="1"/>
    <col min="10509" max="10509" width="21.140625" style="24" customWidth="1"/>
    <col min="10510" max="10510" width="22.140625" style="24" customWidth="1"/>
    <col min="10511" max="10512" width="9" style="24" customWidth="1"/>
    <col min="10513" max="10513" width="19.85546875" style="24" customWidth="1"/>
    <col min="10514" max="10514" width="21.140625" style="24" customWidth="1"/>
    <col min="10515" max="10515" width="22.140625" style="24" customWidth="1"/>
    <col min="10516" max="10517" width="9" style="24" customWidth="1"/>
    <col min="10518" max="10518" width="19.85546875" style="24" customWidth="1"/>
    <col min="10519" max="10519" width="19.28515625" style="24" customWidth="1"/>
    <col min="10520" max="10520" width="20.5703125" style="24" customWidth="1"/>
    <col min="10521" max="10521" width="14.85546875" style="24" bestFit="1" customWidth="1"/>
    <col min="10522" max="10753" width="9.140625" style="24"/>
    <col min="10754" max="10755" width="10" style="24" customWidth="1"/>
    <col min="10756" max="10756" width="12" style="24" customWidth="1"/>
    <col min="10757" max="10757" width="15" style="24" customWidth="1"/>
    <col min="10758" max="10758" width="0.85546875" style="24" customWidth="1"/>
    <col min="10759" max="10759" width="8.140625" style="24" customWidth="1"/>
    <col min="10760" max="10760" width="10.42578125" style="24" customWidth="1"/>
    <col min="10761" max="10761" width="77.7109375" style="24" customWidth="1"/>
    <col min="10762" max="10763" width="9" style="24" customWidth="1"/>
    <col min="10764" max="10764" width="19.85546875" style="24" customWidth="1"/>
    <col min="10765" max="10765" width="21.140625" style="24" customWidth="1"/>
    <col min="10766" max="10766" width="22.140625" style="24" customWidth="1"/>
    <col min="10767" max="10768" width="9" style="24" customWidth="1"/>
    <col min="10769" max="10769" width="19.85546875" style="24" customWidth="1"/>
    <col min="10770" max="10770" width="21.140625" style="24" customWidth="1"/>
    <col min="10771" max="10771" width="22.140625" style="24" customWidth="1"/>
    <col min="10772" max="10773" width="9" style="24" customWidth="1"/>
    <col min="10774" max="10774" width="19.85546875" style="24" customWidth="1"/>
    <col min="10775" max="10775" width="19.28515625" style="24" customWidth="1"/>
    <col min="10776" max="10776" width="20.5703125" style="24" customWidth="1"/>
    <col min="10777" max="10777" width="14.85546875" style="24" bestFit="1" customWidth="1"/>
    <col min="10778" max="11009" width="9.140625" style="24"/>
    <col min="11010" max="11011" width="10" style="24" customWidth="1"/>
    <col min="11012" max="11012" width="12" style="24" customWidth="1"/>
    <col min="11013" max="11013" width="15" style="24" customWidth="1"/>
    <col min="11014" max="11014" width="0.85546875" style="24" customWidth="1"/>
    <col min="11015" max="11015" width="8.140625" style="24" customWidth="1"/>
    <col min="11016" max="11016" width="10.42578125" style="24" customWidth="1"/>
    <col min="11017" max="11017" width="77.7109375" style="24" customWidth="1"/>
    <col min="11018" max="11019" width="9" style="24" customWidth="1"/>
    <col min="11020" max="11020" width="19.85546875" style="24" customWidth="1"/>
    <col min="11021" max="11021" width="21.140625" style="24" customWidth="1"/>
    <col min="11022" max="11022" width="22.140625" style="24" customWidth="1"/>
    <col min="11023" max="11024" width="9" style="24" customWidth="1"/>
    <col min="11025" max="11025" width="19.85546875" style="24" customWidth="1"/>
    <col min="11026" max="11026" width="21.140625" style="24" customWidth="1"/>
    <col min="11027" max="11027" width="22.140625" style="24" customWidth="1"/>
    <col min="11028" max="11029" width="9" style="24" customWidth="1"/>
    <col min="11030" max="11030" width="19.85546875" style="24" customWidth="1"/>
    <col min="11031" max="11031" width="19.28515625" style="24" customWidth="1"/>
    <col min="11032" max="11032" width="20.5703125" style="24" customWidth="1"/>
    <col min="11033" max="11033" width="14.85546875" style="24" bestFit="1" customWidth="1"/>
    <col min="11034" max="11265" width="9.140625" style="24"/>
    <col min="11266" max="11267" width="10" style="24" customWidth="1"/>
    <col min="11268" max="11268" width="12" style="24" customWidth="1"/>
    <col min="11269" max="11269" width="15" style="24" customWidth="1"/>
    <col min="11270" max="11270" width="0.85546875" style="24" customWidth="1"/>
    <col min="11271" max="11271" width="8.140625" style="24" customWidth="1"/>
    <col min="11272" max="11272" width="10.42578125" style="24" customWidth="1"/>
    <col min="11273" max="11273" width="77.7109375" style="24" customWidth="1"/>
    <col min="11274" max="11275" width="9" style="24" customWidth="1"/>
    <col min="11276" max="11276" width="19.85546875" style="24" customWidth="1"/>
    <col min="11277" max="11277" width="21.140625" style="24" customWidth="1"/>
    <col min="11278" max="11278" width="22.140625" style="24" customWidth="1"/>
    <col min="11279" max="11280" width="9" style="24" customWidth="1"/>
    <col min="11281" max="11281" width="19.85546875" style="24" customWidth="1"/>
    <col min="11282" max="11282" width="21.140625" style="24" customWidth="1"/>
    <col min="11283" max="11283" width="22.140625" style="24" customWidth="1"/>
    <col min="11284" max="11285" width="9" style="24" customWidth="1"/>
    <col min="11286" max="11286" width="19.85546875" style="24" customWidth="1"/>
    <col min="11287" max="11287" width="19.28515625" style="24" customWidth="1"/>
    <col min="11288" max="11288" width="20.5703125" style="24" customWidth="1"/>
    <col min="11289" max="11289" width="14.85546875" style="24" bestFit="1" customWidth="1"/>
    <col min="11290" max="11521" width="9.140625" style="24"/>
    <col min="11522" max="11523" width="10" style="24" customWidth="1"/>
    <col min="11524" max="11524" width="12" style="24" customWidth="1"/>
    <col min="11525" max="11525" width="15" style="24" customWidth="1"/>
    <col min="11526" max="11526" width="0.85546875" style="24" customWidth="1"/>
    <col min="11527" max="11527" width="8.140625" style="24" customWidth="1"/>
    <col min="11528" max="11528" width="10.42578125" style="24" customWidth="1"/>
    <col min="11529" max="11529" width="77.7109375" style="24" customWidth="1"/>
    <col min="11530" max="11531" width="9" style="24" customWidth="1"/>
    <col min="11532" max="11532" width="19.85546875" style="24" customWidth="1"/>
    <col min="11533" max="11533" width="21.140625" style="24" customWidth="1"/>
    <col min="11534" max="11534" width="22.140625" style="24" customWidth="1"/>
    <col min="11535" max="11536" width="9" style="24" customWidth="1"/>
    <col min="11537" max="11537" width="19.85546875" style="24" customWidth="1"/>
    <col min="11538" max="11538" width="21.140625" style="24" customWidth="1"/>
    <col min="11539" max="11539" width="22.140625" style="24" customWidth="1"/>
    <col min="11540" max="11541" width="9" style="24" customWidth="1"/>
    <col min="11542" max="11542" width="19.85546875" style="24" customWidth="1"/>
    <col min="11543" max="11543" width="19.28515625" style="24" customWidth="1"/>
    <col min="11544" max="11544" width="20.5703125" style="24" customWidth="1"/>
    <col min="11545" max="11545" width="14.85546875" style="24" bestFit="1" customWidth="1"/>
    <col min="11546" max="11777" width="9.140625" style="24"/>
    <col min="11778" max="11779" width="10" style="24" customWidth="1"/>
    <col min="11780" max="11780" width="12" style="24" customWidth="1"/>
    <col min="11781" max="11781" width="15" style="24" customWidth="1"/>
    <col min="11782" max="11782" width="0.85546875" style="24" customWidth="1"/>
    <col min="11783" max="11783" width="8.140625" style="24" customWidth="1"/>
    <col min="11784" max="11784" width="10.42578125" style="24" customWidth="1"/>
    <col min="11785" max="11785" width="77.7109375" style="24" customWidth="1"/>
    <col min="11786" max="11787" width="9" style="24" customWidth="1"/>
    <col min="11788" max="11788" width="19.85546875" style="24" customWidth="1"/>
    <col min="11789" max="11789" width="21.140625" style="24" customWidth="1"/>
    <col min="11790" max="11790" width="22.140625" style="24" customWidth="1"/>
    <col min="11791" max="11792" width="9" style="24" customWidth="1"/>
    <col min="11793" max="11793" width="19.85546875" style="24" customWidth="1"/>
    <col min="11794" max="11794" width="21.140625" style="24" customWidth="1"/>
    <col min="11795" max="11795" width="22.140625" style="24" customWidth="1"/>
    <col min="11796" max="11797" width="9" style="24" customWidth="1"/>
    <col min="11798" max="11798" width="19.85546875" style="24" customWidth="1"/>
    <col min="11799" max="11799" width="19.28515625" style="24" customWidth="1"/>
    <col min="11800" max="11800" width="20.5703125" style="24" customWidth="1"/>
    <col min="11801" max="11801" width="14.85546875" style="24" bestFit="1" customWidth="1"/>
    <col min="11802" max="12033" width="9.140625" style="24"/>
    <col min="12034" max="12035" width="10" style="24" customWidth="1"/>
    <col min="12036" max="12036" width="12" style="24" customWidth="1"/>
    <col min="12037" max="12037" width="15" style="24" customWidth="1"/>
    <col min="12038" max="12038" width="0.85546875" style="24" customWidth="1"/>
    <col min="12039" max="12039" width="8.140625" style="24" customWidth="1"/>
    <col min="12040" max="12040" width="10.42578125" style="24" customWidth="1"/>
    <col min="12041" max="12041" width="77.7109375" style="24" customWidth="1"/>
    <col min="12042" max="12043" width="9" style="24" customWidth="1"/>
    <col min="12044" max="12044" width="19.85546875" style="24" customWidth="1"/>
    <col min="12045" max="12045" width="21.140625" style="24" customWidth="1"/>
    <col min="12046" max="12046" width="22.140625" style="24" customWidth="1"/>
    <col min="12047" max="12048" width="9" style="24" customWidth="1"/>
    <col min="12049" max="12049" width="19.85546875" style="24" customWidth="1"/>
    <col min="12050" max="12050" width="21.140625" style="24" customWidth="1"/>
    <col min="12051" max="12051" width="22.140625" style="24" customWidth="1"/>
    <col min="12052" max="12053" width="9" style="24" customWidth="1"/>
    <col min="12054" max="12054" width="19.85546875" style="24" customWidth="1"/>
    <col min="12055" max="12055" width="19.28515625" style="24" customWidth="1"/>
    <col min="12056" max="12056" width="20.5703125" style="24" customWidth="1"/>
    <col min="12057" max="12057" width="14.85546875" style="24" bestFit="1" customWidth="1"/>
    <col min="12058" max="12289" width="9.140625" style="24"/>
    <col min="12290" max="12291" width="10" style="24" customWidth="1"/>
    <col min="12292" max="12292" width="12" style="24" customWidth="1"/>
    <col min="12293" max="12293" width="15" style="24" customWidth="1"/>
    <col min="12294" max="12294" width="0.85546875" style="24" customWidth="1"/>
    <col min="12295" max="12295" width="8.140625" style="24" customWidth="1"/>
    <col min="12296" max="12296" width="10.42578125" style="24" customWidth="1"/>
    <col min="12297" max="12297" width="77.7109375" style="24" customWidth="1"/>
    <col min="12298" max="12299" width="9" style="24" customWidth="1"/>
    <col min="12300" max="12300" width="19.85546875" style="24" customWidth="1"/>
    <col min="12301" max="12301" width="21.140625" style="24" customWidth="1"/>
    <col min="12302" max="12302" width="22.140625" style="24" customWidth="1"/>
    <col min="12303" max="12304" width="9" style="24" customWidth="1"/>
    <col min="12305" max="12305" width="19.85546875" style="24" customWidth="1"/>
    <col min="12306" max="12306" width="21.140625" style="24" customWidth="1"/>
    <col min="12307" max="12307" width="22.140625" style="24" customWidth="1"/>
    <col min="12308" max="12309" width="9" style="24" customWidth="1"/>
    <col min="12310" max="12310" width="19.85546875" style="24" customWidth="1"/>
    <col min="12311" max="12311" width="19.28515625" style="24" customWidth="1"/>
    <col min="12312" max="12312" width="20.5703125" style="24" customWidth="1"/>
    <col min="12313" max="12313" width="14.85546875" style="24" bestFit="1" customWidth="1"/>
    <col min="12314" max="12545" width="9.140625" style="24"/>
    <col min="12546" max="12547" width="10" style="24" customWidth="1"/>
    <col min="12548" max="12548" width="12" style="24" customWidth="1"/>
    <col min="12549" max="12549" width="15" style="24" customWidth="1"/>
    <col min="12550" max="12550" width="0.85546875" style="24" customWidth="1"/>
    <col min="12551" max="12551" width="8.140625" style="24" customWidth="1"/>
    <col min="12552" max="12552" width="10.42578125" style="24" customWidth="1"/>
    <col min="12553" max="12553" width="77.7109375" style="24" customWidth="1"/>
    <col min="12554" max="12555" width="9" style="24" customWidth="1"/>
    <col min="12556" max="12556" width="19.85546875" style="24" customWidth="1"/>
    <col min="12557" max="12557" width="21.140625" style="24" customWidth="1"/>
    <col min="12558" max="12558" width="22.140625" style="24" customWidth="1"/>
    <col min="12559" max="12560" width="9" style="24" customWidth="1"/>
    <col min="12561" max="12561" width="19.85546875" style="24" customWidth="1"/>
    <col min="12562" max="12562" width="21.140625" style="24" customWidth="1"/>
    <col min="12563" max="12563" width="22.140625" style="24" customWidth="1"/>
    <col min="12564" max="12565" width="9" style="24" customWidth="1"/>
    <col min="12566" max="12566" width="19.85546875" style="24" customWidth="1"/>
    <col min="12567" max="12567" width="19.28515625" style="24" customWidth="1"/>
    <col min="12568" max="12568" width="20.5703125" style="24" customWidth="1"/>
    <col min="12569" max="12569" width="14.85546875" style="24" bestFit="1" customWidth="1"/>
    <col min="12570" max="12801" width="9.140625" style="24"/>
    <col min="12802" max="12803" width="10" style="24" customWidth="1"/>
    <col min="12804" max="12804" width="12" style="24" customWidth="1"/>
    <col min="12805" max="12805" width="15" style="24" customWidth="1"/>
    <col min="12806" max="12806" width="0.85546875" style="24" customWidth="1"/>
    <col min="12807" max="12807" width="8.140625" style="24" customWidth="1"/>
    <col min="12808" max="12808" width="10.42578125" style="24" customWidth="1"/>
    <col min="12809" max="12809" width="77.7109375" style="24" customWidth="1"/>
    <col min="12810" max="12811" width="9" style="24" customWidth="1"/>
    <col min="12812" max="12812" width="19.85546875" style="24" customWidth="1"/>
    <col min="12813" max="12813" width="21.140625" style="24" customWidth="1"/>
    <col min="12814" max="12814" width="22.140625" style="24" customWidth="1"/>
    <col min="12815" max="12816" width="9" style="24" customWidth="1"/>
    <col min="12817" max="12817" width="19.85546875" style="24" customWidth="1"/>
    <col min="12818" max="12818" width="21.140625" style="24" customWidth="1"/>
    <col min="12819" max="12819" width="22.140625" style="24" customWidth="1"/>
    <col min="12820" max="12821" width="9" style="24" customWidth="1"/>
    <col min="12822" max="12822" width="19.85546875" style="24" customWidth="1"/>
    <col min="12823" max="12823" width="19.28515625" style="24" customWidth="1"/>
    <col min="12824" max="12824" width="20.5703125" style="24" customWidth="1"/>
    <col min="12825" max="12825" width="14.85546875" style="24" bestFit="1" customWidth="1"/>
    <col min="12826" max="13057" width="9.140625" style="24"/>
    <col min="13058" max="13059" width="10" style="24" customWidth="1"/>
    <col min="13060" max="13060" width="12" style="24" customWidth="1"/>
    <col min="13061" max="13061" width="15" style="24" customWidth="1"/>
    <col min="13062" max="13062" width="0.85546875" style="24" customWidth="1"/>
    <col min="13063" max="13063" width="8.140625" style="24" customWidth="1"/>
    <col min="13064" max="13064" width="10.42578125" style="24" customWidth="1"/>
    <col min="13065" max="13065" width="77.7109375" style="24" customWidth="1"/>
    <col min="13066" max="13067" width="9" style="24" customWidth="1"/>
    <col min="13068" max="13068" width="19.85546875" style="24" customWidth="1"/>
    <col min="13069" max="13069" width="21.140625" style="24" customWidth="1"/>
    <col min="13070" max="13070" width="22.140625" style="24" customWidth="1"/>
    <col min="13071" max="13072" width="9" style="24" customWidth="1"/>
    <col min="13073" max="13073" width="19.85546875" style="24" customWidth="1"/>
    <col min="13074" max="13074" width="21.140625" style="24" customWidth="1"/>
    <col min="13075" max="13075" width="22.140625" style="24" customWidth="1"/>
    <col min="13076" max="13077" width="9" style="24" customWidth="1"/>
    <col min="13078" max="13078" width="19.85546875" style="24" customWidth="1"/>
    <col min="13079" max="13079" width="19.28515625" style="24" customWidth="1"/>
    <col min="13080" max="13080" width="20.5703125" style="24" customWidth="1"/>
    <col min="13081" max="13081" width="14.85546875" style="24" bestFit="1" customWidth="1"/>
    <col min="13082" max="13313" width="9.140625" style="24"/>
    <col min="13314" max="13315" width="10" style="24" customWidth="1"/>
    <col min="13316" max="13316" width="12" style="24" customWidth="1"/>
    <col min="13317" max="13317" width="15" style="24" customWidth="1"/>
    <col min="13318" max="13318" width="0.85546875" style="24" customWidth="1"/>
    <col min="13319" max="13319" width="8.140625" style="24" customWidth="1"/>
    <col min="13320" max="13320" width="10.42578125" style="24" customWidth="1"/>
    <col min="13321" max="13321" width="77.7109375" style="24" customWidth="1"/>
    <col min="13322" max="13323" width="9" style="24" customWidth="1"/>
    <col min="13324" max="13324" width="19.85546875" style="24" customWidth="1"/>
    <col min="13325" max="13325" width="21.140625" style="24" customWidth="1"/>
    <col min="13326" max="13326" width="22.140625" style="24" customWidth="1"/>
    <col min="13327" max="13328" width="9" style="24" customWidth="1"/>
    <col min="13329" max="13329" width="19.85546875" style="24" customWidth="1"/>
    <col min="13330" max="13330" width="21.140625" style="24" customWidth="1"/>
    <col min="13331" max="13331" width="22.140625" style="24" customWidth="1"/>
    <col min="13332" max="13333" width="9" style="24" customWidth="1"/>
    <col min="13334" max="13334" width="19.85546875" style="24" customWidth="1"/>
    <col min="13335" max="13335" width="19.28515625" style="24" customWidth="1"/>
    <col min="13336" max="13336" width="20.5703125" style="24" customWidth="1"/>
    <col min="13337" max="13337" width="14.85546875" style="24" bestFit="1" customWidth="1"/>
    <col min="13338" max="13569" width="9.140625" style="24"/>
    <col min="13570" max="13571" width="10" style="24" customWidth="1"/>
    <col min="13572" max="13572" width="12" style="24" customWidth="1"/>
    <col min="13573" max="13573" width="15" style="24" customWidth="1"/>
    <col min="13574" max="13574" width="0.85546875" style="24" customWidth="1"/>
    <col min="13575" max="13575" width="8.140625" style="24" customWidth="1"/>
    <col min="13576" max="13576" width="10.42578125" style="24" customWidth="1"/>
    <col min="13577" max="13577" width="77.7109375" style="24" customWidth="1"/>
    <col min="13578" max="13579" width="9" style="24" customWidth="1"/>
    <col min="13580" max="13580" width="19.85546875" style="24" customWidth="1"/>
    <col min="13581" max="13581" width="21.140625" style="24" customWidth="1"/>
    <col min="13582" max="13582" width="22.140625" style="24" customWidth="1"/>
    <col min="13583" max="13584" width="9" style="24" customWidth="1"/>
    <col min="13585" max="13585" width="19.85546875" style="24" customWidth="1"/>
    <col min="13586" max="13586" width="21.140625" style="24" customWidth="1"/>
    <col min="13587" max="13587" width="22.140625" style="24" customWidth="1"/>
    <col min="13588" max="13589" width="9" style="24" customWidth="1"/>
    <col min="13590" max="13590" width="19.85546875" style="24" customWidth="1"/>
    <col min="13591" max="13591" width="19.28515625" style="24" customWidth="1"/>
    <col min="13592" max="13592" width="20.5703125" style="24" customWidth="1"/>
    <col min="13593" max="13593" width="14.85546875" style="24" bestFit="1" customWidth="1"/>
    <col min="13594" max="13825" width="9.140625" style="24"/>
    <col min="13826" max="13827" width="10" style="24" customWidth="1"/>
    <col min="13828" max="13828" width="12" style="24" customWidth="1"/>
    <col min="13829" max="13829" width="15" style="24" customWidth="1"/>
    <col min="13830" max="13830" width="0.85546875" style="24" customWidth="1"/>
    <col min="13831" max="13831" width="8.140625" style="24" customWidth="1"/>
    <col min="13832" max="13832" width="10.42578125" style="24" customWidth="1"/>
    <col min="13833" max="13833" width="77.7109375" style="24" customWidth="1"/>
    <col min="13834" max="13835" width="9" style="24" customWidth="1"/>
    <col min="13836" max="13836" width="19.85546875" style="24" customWidth="1"/>
    <col min="13837" max="13837" width="21.140625" style="24" customWidth="1"/>
    <col min="13838" max="13838" width="22.140625" style="24" customWidth="1"/>
    <col min="13839" max="13840" width="9" style="24" customWidth="1"/>
    <col min="13841" max="13841" width="19.85546875" style="24" customWidth="1"/>
    <col min="13842" max="13842" width="21.140625" style="24" customWidth="1"/>
    <col min="13843" max="13843" width="22.140625" style="24" customWidth="1"/>
    <col min="13844" max="13845" width="9" style="24" customWidth="1"/>
    <col min="13846" max="13846" width="19.85546875" style="24" customWidth="1"/>
    <col min="13847" max="13847" width="19.28515625" style="24" customWidth="1"/>
    <col min="13848" max="13848" width="20.5703125" style="24" customWidth="1"/>
    <col min="13849" max="13849" width="14.85546875" style="24" bestFit="1" customWidth="1"/>
    <col min="13850" max="14081" width="9.140625" style="24"/>
    <col min="14082" max="14083" width="10" style="24" customWidth="1"/>
    <col min="14084" max="14084" width="12" style="24" customWidth="1"/>
    <col min="14085" max="14085" width="15" style="24" customWidth="1"/>
    <col min="14086" max="14086" width="0.85546875" style="24" customWidth="1"/>
    <col min="14087" max="14087" width="8.140625" style="24" customWidth="1"/>
    <col min="14088" max="14088" width="10.42578125" style="24" customWidth="1"/>
    <col min="14089" max="14089" width="77.7109375" style="24" customWidth="1"/>
    <col min="14090" max="14091" width="9" style="24" customWidth="1"/>
    <col min="14092" max="14092" width="19.85546875" style="24" customWidth="1"/>
    <col min="14093" max="14093" width="21.140625" style="24" customWidth="1"/>
    <col min="14094" max="14094" width="22.140625" style="24" customWidth="1"/>
    <col min="14095" max="14096" width="9" style="24" customWidth="1"/>
    <col min="14097" max="14097" width="19.85546875" style="24" customWidth="1"/>
    <col min="14098" max="14098" width="21.140625" style="24" customWidth="1"/>
    <col min="14099" max="14099" width="22.140625" style="24" customWidth="1"/>
    <col min="14100" max="14101" width="9" style="24" customWidth="1"/>
    <col min="14102" max="14102" width="19.85546875" style="24" customWidth="1"/>
    <col min="14103" max="14103" width="19.28515625" style="24" customWidth="1"/>
    <col min="14104" max="14104" width="20.5703125" style="24" customWidth="1"/>
    <col min="14105" max="14105" width="14.85546875" style="24" bestFit="1" customWidth="1"/>
    <col min="14106" max="14337" width="9.140625" style="24"/>
    <col min="14338" max="14339" width="10" style="24" customWidth="1"/>
    <col min="14340" max="14340" width="12" style="24" customWidth="1"/>
    <col min="14341" max="14341" width="15" style="24" customWidth="1"/>
    <col min="14342" max="14342" width="0.85546875" style="24" customWidth="1"/>
    <col min="14343" max="14343" width="8.140625" style="24" customWidth="1"/>
    <col min="14344" max="14344" width="10.42578125" style="24" customWidth="1"/>
    <col min="14345" max="14345" width="77.7109375" style="24" customWidth="1"/>
    <col min="14346" max="14347" width="9" style="24" customWidth="1"/>
    <col min="14348" max="14348" width="19.85546875" style="24" customWidth="1"/>
    <col min="14349" max="14349" width="21.140625" style="24" customWidth="1"/>
    <col min="14350" max="14350" width="22.140625" style="24" customWidth="1"/>
    <col min="14351" max="14352" width="9" style="24" customWidth="1"/>
    <col min="14353" max="14353" width="19.85546875" style="24" customWidth="1"/>
    <col min="14354" max="14354" width="21.140625" style="24" customWidth="1"/>
    <col min="14355" max="14355" width="22.140625" style="24" customWidth="1"/>
    <col min="14356" max="14357" width="9" style="24" customWidth="1"/>
    <col min="14358" max="14358" width="19.85546875" style="24" customWidth="1"/>
    <col min="14359" max="14359" width="19.28515625" style="24" customWidth="1"/>
    <col min="14360" max="14360" width="20.5703125" style="24" customWidth="1"/>
    <col min="14361" max="14361" width="14.85546875" style="24" bestFit="1" customWidth="1"/>
    <col min="14362" max="14593" width="9.140625" style="24"/>
    <col min="14594" max="14595" width="10" style="24" customWidth="1"/>
    <col min="14596" max="14596" width="12" style="24" customWidth="1"/>
    <col min="14597" max="14597" width="15" style="24" customWidth="1"/>
    <col min="14598" max="14598" width="0.85546875" style="24" customWidth="1"/>
    <col min="14599" max="14599" width="8.140625" style="24" customWidth="1"/>
    <col min="14600" max="14600" width="10.42578125" style="24" customWidth="1"/>
    <col min="14601" max="14601" width="77.7109375" style="24" customWidth="1"/>
    <col min="14602" max="14603" width="9" style="24" customWidth="1"/>
    <col min="14604" max="14604" width="19.85546875" style="24" customWidth="1"/>
    <col min="14605" max="14605" width="21.140625" style="24" customWidth="1"/>
    <col min="14606" max="14606" width="22.140625" style="24" customWidth="1"/>
    <col min="14607" max="14608" width="9" style="24" customWidth="1"/>
    <col min="14609" max="14609" width="19.85546875" style="24" customWidth="1"/>
    <col min="14610" max="14610" width="21.140625" style="24" customWidth="1"/>
    <col min="14611" max="14611" width="22.140625" style="24" customWidth="1"/>
    <col min="14612" max="14613" width="9" style="24" customWidth="1"/>
    <col min="14614" max="14614" width="19.85546875" style="24" customWidth="1"/>
    <col min="14615" max="14615" width="19.28515625" style="24" customWidth="1"/>
    <col min="14616" max="14616" width="20.5703125" style="24" customWidth="1"/>
    <col min="14617" max="14617" width="14.85546875" style="24" bestFit="1" customWidth="1"/>
    <col min="14618" max="14849" width="9.140625" style="24"/>
    <col min="14850" max="14851" width="10" style="24" customWidth="1"/>
    <col min="14852" max="14852" width="12" style="24" customWidth="1"/>
    <col min="14853" max="14853" width="15" style="24" customWidth="1"/>
    <col min="14854" max="14854" width="0.85546875" style="24" customWidth="1"/>
    <col min="14855" max="14855" width="8.140625" style="24" customWidth="1"/>
    <col min="14856" max="14856" width="10.42578125" style="24" customWidth="1"/>
    <col min="14857" max="14857" width="77.7109375" style="24" customWidth="1"/>
    <col min="14858" max="14859" width="9" style="24" customWidth="1"/>
    <col min="14860" max="14860" width="19.85546875" style="24" customWidth="1"/>
    <col min="14861" max="14861" width="21.140625" style="24" customWidth="1"/>
    <col min="14862" max="14862" width="22.140625" style="24" customWidth="1"/>
    <col min="14863" max="14864" width="9" style="24" customWidth="1"/>
    <col min="14865" max="14865" width="19.85546875" style="24" customWidth="1"/>
    <col min="14866" max="14866" width="21.140625" style="24" customWidth="1"/>
    <col min="14867" max="14867" width="22.140625" style="24" customWidth="1"/>
    <col min="14868" max="14869" width="9" style="24" customWidth="1"/>
    <col min="14870" max="14870" width="19.85546875" style="24" customWidth="1"/>
    <col min="14871" max="14871" width="19.28515625" style="24" customWidth="1"/>
    <col min="14872" max="14872" width="20.5703125" style="24" customWidth="1"/>
    <col min="14873" max="14873" width="14.85546875" style="24" bestFit="1" customWidth="1"/>
    <col min="14874" max="15105" width="9.140625" style="24"/>
    <col min="15106" max="15107" width="10" style="24" customWidth="1"/>
    <col min="15108" max="15108" width="12" style="24" customWidth="1"/>
    <col min="15109" max="15109" width="15" style="24" customWidth="1"/>
    <col min="15110" max="15110" width="0.85546875" style="24" customWidth="1"/>
    <col min="15111" max="15111" width="8.140625" style="24" customWidth="1"/>
    <col min="15112" max="15112" width="10.42578125" style="24" customWidth="1"/>
    <col min="15113" max="15113" width="77.7109375" style="24" customWidth="1"/>
    <col min="15114" max="15115" width="9" style="24" customWidth="1"/>
    <col min="15116" max="15116" width="19.85546875" style="24" customWidth="1"/>
    <col min="15117" max="15117" width="21.140625" style="24" customWidth="1"/>
    <col min="15118" max="15118" width="22.140625" style="24" customWidth="1"/>
    <col min="15119" max="15120" width="9" style="24" customWidth="1"/>
    <col min="15121" max="15121" width="19.85546875" style="24" customWidth="1"/>
    <col min="15122" max="15122" width="21.140625" style="24" customWidth="1"/>
    <col min="15123" max="15123" width="22.140625" style="24" customWidth="1"/>
    <col min="15124" max="15125" width="9" style="24" customWidth="1"/>
    <col min="15126" max="15126" width="19.85546875" style="24" customWidth="1"/>
    <col min="15127" max="15127" width="19.28515625" style="24" customWidth="1"/>
    <col min="15128" max="15128" width="20.5703125" style="24" customWidth="1"/>
    <col min="15129" max="15129" width="14.85546875" style="24" bestFit="1" customWidth="1"/>
    <col min="15130" max="15361" width="9.140625" style="24"/>
    <col min="15362" max="15363" width="10" style="24" customWidth="1"/>
    <col min="15364" max="15364" width="12" style="24" customWidth="1"/>
    <col min="15365" max="15365" width="15" style="24" customWidth="1"/>
    <col min="15366" max="15366" width="0.85546875" style="24" customWidth="1"/>
    <col min="15367" max="15367" width="8.140625" style="24" customWidth="1"/>
    <col min="15368" max="15368" width="10.42578125" style="24" customWidth="1"/>
    <col min="15369" max="15369" width="77.7109375" style="24" customWidth="1"/>
    <col min="15370" max="15371" width="9" style="24" customWidth="1"/>
    <col min="15372" max="15372" width="19.85546875" style="24" customWidth="1"/>
    <col min="15373" max="15373" width="21.140625" style="24" customWidth="1"/>
    <col min="15374" max="15374" width="22.140625" style="24" customWidth="1"/>
    <col min="15375" max="15376" width="9" style="24" customWidth="1"/>
    <col min="15377" max="15377" width="19.85546875" style="24" customWidth="1"/>
    <col min="15378" max="15378" width="21.140625" style="24" customWidth="1"/>
    <col min="15379" max="15379" width="22.140625" style="24" customWidth="1"/>
    <col min="15380" max="15381" width="9" style="24" customWidth="1"/>
    <col min="15382" max="15382" width="19.85546875" style="24" customWidth="1"/>
    <col min="15383" max="15383" width="19.28515625" style="24" customWidth="1"/>
    <col min="15384" max="15384" width="20.5703125" style="24" customWidth="1"/>
    <col min="15385" max="15385" width="14.85546875" style="24" bestFit="1" customWidth="1"/>
    <col min="15386" max="15617" width="9.140625" style="24"/>
    <col min="15618" max="15619" width="10" style="24" customWidth="1"/>
    <col min="15620" max="15620" width="12" style="24" customWidth="1"/>
    <col min="15621" max="15621" width="15" style="24" customWidth="1"/>
    <col min="15622" max="15622" width="0.85546875" style="24" customWidth="1"/>
    <col min="15623" max="15623" width="8.140625" style="24" customWidth="1"/>
    <col min="15624" max="15624" width="10.42578125" style="24" customWidth="1"/>
    <col min="15625" max="15625" width="77.7109375" style="24" customWidth="1"/>
    <col min="15626" max="15627" width="9" style="24" customWidth="1"/>
    <col min="15628" max="15628" width="19.85546875" style="24" customWidth="1"/>
    <col min="15629" max="15629" width="21.140625" style="24" customWidth="1"/>
    <col min="15630" max="15630" width="22.140625" style="24" customWidth="1"/>
    <col min="15631" max="15632" width="9" style="24" customWidth="1"/>
    <col min="15633" max="15633" width="19.85546875" style="24" customWidth="1"/>
    <col min="15634" max="15634" width="21.140625" style="24" customWidth="1"/>
    <col min="15635" max="15635" width="22.140625" style="24" customWidth="1"/>
    <col min="15636" max="15637" width="9" style="24" customWidth="1"/>
    <col min="15638" max="15638" width="19.85546875" style="24" customWidth="1"/>
    <col min="15639" max="15639" width="19.28515625" style="24" customWidth="1"/>
    <col min="15640" max="15640" width="20.5703125" style="24" customWidth="1"/>
    <col min="15641" max="15641" width="14.85546875" style="24" bestFit="1" customWidth="1"/>
    <col min="15642" max="15873" width="9.140625" style="24"/>
    <col min="15874" max="15875" width="10" style="24" customWidth="1"/>
    <col min="15876" max="15876" width="12" style="24" customWidth="1"/>
    <col min="15877" max="15877" width="15" style="24" customWidth="1"/>
    <col min="15878" max="15878" width="0.85546875" style="24" customWidth="1"/>
    <col min="15879" max="15879" width="8.140625" style="24" customWidth="1"/>
    <col min="15880" max="15880" width="10.42578125" style="24" customWidth="1"/>
    <col min="15881" max="15881" width="77.7109375" style="24" customWidth="1"/>
    <col min="15882" max="15883" width="9" style="24" customWidth="1"/>
    <col min="15884" max="15884" width="19.85546875" style="24" customWidth="1"/>
    <col min="15885" max="15885" width="21.140625" style="24" customWidth="1"/>
    <col min="15886" max="15886" width="22.140625" style="24" customWidth="1"/>
    <col min="15887" max="15888" width="9" style="24" customWidth="1"/>
    <col min="15889" max="15889" width="19.85546875" style="24" customWidth="1"/>
    <col min="15890" max="15890" width="21.140625" style="24" customWidth="1"/>
    <col min="15891" max="15891" width="22.140625" style="24" customWidth="1"/>
    <col min="15892" max="15893" width="9" style="24" customWidth="1"/>
    <col min="15894" max="15894" width="19.85546875" style="24" customWidth="1"/>
    <col min="15895" max="15895" width="19.28515625" style="24" customWidth="1"/>
    <col min="15896" max="15896" width="20.5703125" style="24" customWidth="1"/>
    <col min="15897" max="15897" width="14.85546875" style="24" bestFit="1" customWidth="1"/>
    <col min="15898" max="16129" width="9.140625" style="24"/>
    <col min="16130" max="16131" width="10" style="24" customWidth="1"/>
    <col min="16132" max="16132" width="12" style="24" customWidth="1"/>
    <col min="16133" max="16133" width="15" style="24" customWidth="1"/>
    <col min="16134" max="16134" width="0.85546875" style="24" customWidth="1"/>
    <col min="16135" max="16135" width="8.140625" style="24" customWidth="1"/>
    <col min="16136" max="16136" width="10.42578125" style="24" customWidth="1"/>
    <col min="16137" max="16137" width="77.7109375" style="24" customWidth="1"/>
    <col min="16138" max="16139" width="9" style="24" customWidth="1"/>
    <col min="16140" max="16140" width="19.85546875" style="24" customWidth="1"/>
    <col min="16141" max="16141" width="21.140625" style="24" customWidth="1"/>
    <col min="16142" max="16142" width="22.140625" style="24" customWidth="1"/>
    <col min="16143" max="16144" width="9" style="24" customWidth="1"/>
    <col min="16145" max="16145" width="19.85546875" style="24" customWidth="1"/>
    <col min="16146" max="16146" width="21.140625" style="24" customWidth="1"/>
    <col min="16147" max="16147" width="22.140625" style="24" customWidth="1"/>
    <col min="16148" max="16149" width="9" style="24" customWidth="1"/>
    <col min="16150" max="16150" width="19.85546875" style="24" customWidth="1"/>
    <col min="16151" max="16151" width="19.28515625" style="24" customWidth="1"/>
    <col min="16152" max="16152" width="20.5703125" style="24" customWidth="1"/>
    <col min="16153" max="16153" width="14.85546875" style="24" bestFit="1" customWidth="1"/>
    <col min="16154" max="16384" width="9.140625" style="24"/>
  </cols>
  <sheetData>
    <row r="1" spans="1:26" ht="24.75" customHeight="1" thickBot="1">
      <c r="L1" s="500"/>
      <c r="M1" s="500"/>
      <c r="Q1" s="500"/>
      <c r="R1" s="500"/>
      <c r="V1" s="500"/>
      <c r="W1" s="500"/>
    </row>
    <row r="2" spans="1:26" s="30" customFormat="1" ht="51" customHeight="1">
      <c r="A2" s="25" t="s">
        <v>39</v>
      </c>
      <c r="B2" s="26"/>
      <c r="C2" s="27"/>
      <c r="D2" s="26"/>
      <c r="E2" s="28"/>
      <c r="F2" s="502" t="s">
        <v>40</v>
      </c>
      <c r="G2" s="502"/>
      <c r="H2" s="502"/>
      <c r="I2" s="502"/>
      <c r="J2" s="503" t="s">
        <v>161</v>
      </c>
      <c r="K2" s="504"/>
      <c r="L2" s="504"/>
      <c r="M2" s="504"/>
      <c r="N2" s="505"/>
      <c r="O2" s="503" t="s">
        <v>162</v>
      </c>
      <c r="P2" s="504"/>
      <c r="Q2" s="504"/>
      <c r="R2" s="504"/>
      <c r="S2" s="505"/>
      <c r="T2" s="503" t="s">
        <v>163</v>
      </c>
      <c r="U2" s="504"/>
      <c r="V2" s="504"/>
      <c r="W2" s="504"/>
      <c r="X2" s="505"/>
      <c r="Y2" s="129"/>
    </row>
    <row r="3" spans="1:26" s="30" customFormat="1" ht="39.75" customHeight="1">
      <c r="A3" s="508"/>
      <c r="B3" s="509"/>
      <c r="C3" s="509"/>
      <c r="D3" s="509"/>
      <c r="E3" s="31"/>
      <c r="F3" s="491" t="s">
        <v>164</v>
      </c>
      <c r="G3" s="491"/>
      <c r="H3" s="491"/>
      <c r="I3" s="491"/>
      <c r="J3" s="510" t="s">
        <v>165</v>
      </c>
      <c r="K3" s="511"/>
      <c r="L3" s="512"/>
      <c r="M3" s="512"/>
      <c r="N3" s="476"/>
      <c r="O3" s="510" t="s">
        <v>166</v>
      </c>
      <c r="P3" s="511"/>
      <c r="Q3" s="512"/>
      <c r="R3" s="512"/>
      <c r="S3" s="476"/>
      <c r="T3" s="510" t="s">
        <v>167</v>
      </c>
      <c r="U3" s="511"/>
      <c r="V3" s="512"/>
      <c r="W3" s="512"/>
      <c r="X3" s="476"/>
      <c r="Y3" s="32"/>
    </row>
    <row r="4" spans="1:26" s="30" customFormat="1" ht="23.25" customHeight="1">
      <c r="A4" s="490" t="s">
        <v>48</v>
      </c>
      <c r="B4" s="491"/>
      <c r="C4" s="491"/>
      <c r="D4" s="491"/>
      <c r="E4" s="31"/>
      <c r="F4" s="492" t="s">
        <v>49</v>
      </c>
      <c r="G4" s="494">
        <v>45034</v>
      </c>
      <c r="H4" s="495"/>
      <c r="I4" s="496"/>
      <c r="J4" s="473" t="s">
        <v>168</v>
      </c>
      <c r="K4" s="474"/>
      <c r="L4" s="475"/>
      <c r="M4" s="475"/>
      <c r="N4" s="476"/>
      <c r="O4" s="473" t="s">
        <v>169</v>
      </c>
      <c r="P4" s="474"/>
      <c r="Q4" s="475"/>
      <c r="R4" s="475"/>
      <c r="S4" s="476"/>
      <c r="T4" s="473" t="s">
        <v>170</v>
      </c>
      <c r="U4" s="474"/>
      <c r="V4" s="475"/>
      <c r="W4" s="475"/>
      <c r="X4" s="476"/>
      <c r="Y4" s="32"/>
    </row>
    <row r="5" spans="1:26" s="30" customFormat="1" ht="19.5" customHeight="1">
      <c r="A5" s="477" t="s">
        <v>53</v>
      </c>
      <c r="B5" s="478" t="s">
        <v>54</v>
      </c>
      <c r="C5" s="479" t="s">
        <v>55</v>
      </c>
      <c r="D5" s="480"/>
      <c r="E5" s="33"/>
      <c r="F5" s="493"/>
      <c r="G5" s="497"/>
      <c r="H5" s="498"/>
      <c r="I5" s="499"/>
      <c r="J5" s="481" t="s">
        <v>54</v>
      </c>
      <c r="K5" s="484" t="s">
        <v>56</v>
      </c>
      <c r="L5" s="487" t="s">
        <v>57</v>
      </c>
      <c r="M5" s="488"/>
      <c r="N5" s="489"/>
      <c r="O5" s="481" t="s">
        <v>54</v>
      </c>
      <c r="P5" s="484" t="s">
        <v>56</v>
      </c>
      <c r="Q5" s="487" t="s">
        <v>57</v>
      </c>
      <c r="R5" s="488"/>
      <c r="S5" s="489"/>
      <c r="T5" s="481" t="s">
        <v>54</v>
      </c>
      <c r="U5" s="484" t="s">
        <v>56</v>
      </c>
      <c r="V5" s="487" t="s">
        <v>57</v>
      </c>
      <c r="W5" s="488"/>
      <c r="X5" s="489"/>
      <c r="Y5" s="32"/>
    </row>
    <row r="6" spans="1:26" s="30" customFormat="1" ht="19.5" customHeight="1">
      <c r="A6" s="477"/>
      <c r="B6" s="478"/>
      <c r="C6" s="130"/>
      <c r="D6" s="131"/>
      <c r="E6" s="33"/>
      <c r="F6" s="36"/>
      <c r="G6" s="37"/>
      <c r="H6" s="37"/>
      <c r="I6" s="129"/>
      <c r="J6" s="482"/>
      <c r="K6" s="485"/>
      <c r="L6" s="38"/>
      <c r="M6" s="39"/>
      <c r="N6" s="218"/>
      <c r="O6" s="482"/>
      <c r="P6" s="485"/>
      <c r="Q6" s="38"/>
      <c r="R6" s="39"/>
      <c r="S6" s="40"/>
      <c r="T6" s="482"/>
      <c r="U6" s="485"/>
      <c r="V6" s="38"/>
      <c r="W6" s="39"/>
      <c r="X6" s="40"/>
      <c r="Y6" s="32"/>
      <c r="Z6" s="219"/>
    </row>
    <row r="7" spans="1:26" s="30" customFormat="1" ht="24" customHeight="1" thickBot="1">
      <c r="A7" s="477"/>
      <c r="B7" s="478"/>
      <c r="C7" s="42" t="s">
        <v>58</v>
      </c>
      <c r="D7" s="43" t="s">
        <v>59</v>
      </c>
      <c r="E7" s="44"/>
      <c r="F7" s="45" t="s">
        <v>60</v>
      </c>
      <c r="G7" s="46" t="s">
        <v>61</v>
      </c>
      <c r="H7" s="46" t="s">
        <v>62</v>
      </c>
      <c r="I7" s="45" t="s">
        <v>63</v>
      </c>
      <c r="J7" s="483"/>
      <c r="K7" s="486"/>
      <c r="L7" s="47" t="s">
        <v>64</v>
      </c>
      <c r="M7" s="47" t="s">
        <v>65</v>
      </c>
      <c r="N7" s="48" t="s">
        <v>59</v>
      </c>
      <c r="O7" s="483"/>
      <c r="P7" s="486"/>
      <c r="Q7" s="47" t="s">
        <v>64</v>
      </c>
      <c r="R7" s="47" t="s">
        <v>65</v>
      </c>
      <c r="S7" s="48" t="s">
        <v>59</v>
      </c>
      <c r="T7" s="483"/>
      <c r="U7" s="486"/>
      <c r="V7" s="47" t="s">
        <v>64</v>
      </c>
      <c r="W7" s="47" t="s">
        <v>65</v>
      </c>
      <c r="X7" s="48" t="s">
        <v>59</v>
      </c>
      <c r="Y7" s="32"/>
      <c r="Z7" s="220"/>
    </row>
    <row r="8" spans="1:26" ht="19.5" customHeight="1">
      <c r="A8" s="221"/>
      <c r="B8" s="50"/>
      <c r="C8" s="50"/>
      <c r="D8" s="50"/>
      <c r="E8" s="51"/>
      <c r="F8" s="132"/>
      <c r="G8" s="133"/>
      <c r="H8" s="133"/>
      <c r="I8" s="134"/>
      <c r="J8" s="135"/>
      <c r="K8" s="136"/>
      <c r="L8" s="137"/>
      <c r="M8" s="137"/>
      <c r="N8" s="138"/>
      <c r="O8" s="135"/>
      <c r="P8" s="136"/>
      <c r="Q8" s="137"/>
      <c r="R8" s="137"/>
      <c r="S8" s="138"/>
      <c r="T8" s="135"/>
      <c r="U8" s="136"/>
      <c r="V8" s="137"/>
      <c r="W8" s="137"/>
      <c r="X8" s="138"/>
    </row>
    <row r="9" spans="1:26" ht="19.5" customHeight="1">
      <c r="A9" s="221"/>
      <c r="B9" s="50"/>
      <c r="C9" s="50"/>
      <c r="D9" s="50"/>
      <c r="E9" s="51"/>
      <c r="F9" s="132" t="s">
        <v>66</v>
      </c>
      <c r="G9" s="133"/>
      <c r="H9" s="133"/>
      <c r="I9" s="134" t="s">
        <v>171</v>
      </c>
      <c r="J9" s="135"/>
      <c r="K9" s="136"/>
      <c r="L9" s="137"/>
      <c r="M9" s="137"/>
      <c r="N9" s="138"/>
      <c r="O9" s="135"/>
      <c r="P9" s="136"/>
      <c r="Q9" s="137"/>
      <c r="R9" s="137"/>
      <c r="S9" s="138"/>
      <c r="T9" s="135"/>
      <c r="U9" s="136"/>
      <c r="V9" s="137"/>
      <c r="W9" s="137"/>
      <c r="X9" s="138"/>
    </row>
    <row r="10" spans="1:26" ht="6.75" customHeight="1">
      <c r="A10" s="49"/>
      <c r="B10" s="50"/>
      <c r="C10" s="50"/>
      <c r="D10" s="50"/>
      <c r="E10" s="51"/>
      <c r="F10" s="132"/>
      <c r="G10" s="133"/>
      <c r="H10" s="133"/>
      <c r="I10" s="134"/>
      <c r="J10" s="135"/>
      <c r="K10" s="136"/>
      <c r="L10" s="137"/>
      <c r="M10" s="137"/>
      <c r="N10" s="138"/>
      <c r="O10" s="135"/>
      <c r="P10" s="136"/>
      <c r="Q10" s="137"/>
      <c r="R10" s="137"/>
      <c r="S10" s="138"/>
      <c r="T10" s="135"/>
      <c r="U10" s="136"/>
      <c r="V10" s="137"/>
      <c r="W10" s="137"/>
      <c r="X10" s="138"/>
    </row>
    <row r="11" spans="1:26" ht="24.95" customHeight="1">
      <c r="A11" s="149"/>
      <c r="B11" s="50"/>
      <c r="C11" s="50"/>
      <c r="D11" s="50"/>
      <c r="E11" s="51"/>
      <c r="F11" s="139"/>
      <c r="G11" s="133"/>
      <c r="H11" s="133"/>
      <c r="I11" s="141" t="s">
        <v>172</v>
      </c>
      <c r="J11" s="142"/>
      <c r="K11" s="136"/>
      <c r="L11" s="144"/>
      <c r="M11" s="144"/>
      <c r="N11" s="145"/>
      <c r="O11" s="142"/>
      <c r="P11" s="136"/>
      <c r="Q11" s="144"/>
      <c r="R11" s="144"/>
      <c r="S11" s="145"/>
      <c r="T11" s="142"/>
      <c r="U11" s="146"/>
      <c r="V11" s="136"/>
      <c r="W11" s="136"/>
      <c r="X11" s="145"/>
    </row>
    <row r="12" spans="1:26" ht="24.95" customHeight="1">
      <c r="A12" s="49"/>
      <c r="B12" s="80">
        <f>D12/C12</f>
        <v>6334.166666666667</v>
      </c>
      <c r="C12" s="222">
        <f>G12+H12</f>
        <v>4</v>
      </c>
      <c r="D12" s="50">
        <f>AVERAGEA(N12,S12,X12)</f>
        <v>25336.666666666668</v>
      </c>
      <c r="E12" s="223"/>
      <c r="F12" s="224">
        <v>1</v>
      </c>
      <c r="G12" s="225"/>
      <c r="H12" s="225">
        <v>4</v>
      </c>
      <c r="I12" s="141" t="s">
        <v>173</v>
      </c>
      <c r="J12" s="142" t="s">
        <v>174</v>
      </c>
      <c r="K12" s="143">
        <v>1</v>
      </c>
      <c r="L12" s="144"/>
      <c r="M12" s="144">
        <v>28650</v>
      </c>
      <c r="N12" s="374">
        <f t="shared" ref="N12:N23" si="0">SUM(M12+L12)*K12</f>
        <v>28650</v>
      </c>
      <c r="O12" s="142" t="s">
        <v>174</v>
      </c>
      <c r="P12" s="146">
        <v>1</v>
      </c>
      <c r="Q12" s="144"/>
      <c r="R12" s="144">
        <v>22560</v>
      </c>
      <c r="S12" s="374">
        <f t="shared" ref="S12:S16" si="1">SUM(R12+Q12)*P12</f>
        <v>22560</v>
      </c>
      <c r="T12" s="142" t="s">
        <v>174</v>
      </c>
      <c r="U12" s="146">
        <v>1</v>
      </c>
      <c r="V12" s="136"/>
      <c r="W12" s="136">
        <f>4*6200</f>
        <v>24800</v>
      </c>
      <c r="X12" s="145">
        <f t="shared" ref="X12:X24" si="2">SUM(W12+V12)*U12</f>
        <v>24800</v>
      </c>
      <c r="Y12" s="226"/>
    </row>
    <row r="13" spans="1:26" ht="24.95" customHeight="1">
      <c r="A13" s="49"/>
      <c r="B13" s="50">
        <f>D13/C13</f>
        <v>1018.5714285714286</v>
      </c>
      <c r="C13" s="222">
        <f>G13+H13</f>
        <v>18</v>
      </c>
      <c r="D13" s="50">
        <f>AVERAGEA(N13,S13,X13)</f>
        <v>18334.285714285714</v>
      </c>
      <c r="E13" s="223"/>
      <c r="F13" s="224">
        <v>2</v>
      </c>
      <c r="G13" s="225"/>
      <c r="H13" s="225">
        <f>4+2+2+2+4+4</f>
        <v>18</v>
      </c>
      <c r="I13" s="141" t="s">
        <v>175</v>
      </c>
      <c r="J13" s="142" t="s">
        <v>174</v>
      </c>
      <c r="K13" s="143">
        <v>1</v>
      </c>
      <c r="L13" s="144"/>
      <c r="M13" s="144">
        <f>(14100/21)*18</f>
        <v>12085.714285714286</v>
      </c>
      <c r="N13" s="145">
        <f t="shared" si="0"/>
        <v>12085.714285714286</v>
      </c>
      <c r="O13" s="142" t="s">
        <v>174</v>
      </c>
      <c r="P13" s="146">
        <v>1</v>
      </c>
      <c r="Q13" s="144"/>
      <c r="R13" s="144">
        <f>(12900/21)*18</f>
        <v>11057.142857142859</v>
      </c>
      <c r="S13" s="145">
        <f t="shared" si="1"/>
        <v>11057.142857142859</v>
      </c>
      <c r="T13" s="142" t="s">
        <v>174</v>
      </c>
      <c r="U13" s="146">
        <v>1</v>
      </c>
      <c r="V13" s="136"/>
      <c r="W13" s="136">
        <f>18*1770</f>
        <v>31860</v>
      </c>
      <c r="X13" s="145">
        <f t="shared" si="2"/>
        <v>31860</v>
      </c>
      <c r="Y13" s="226"/>
    </row>
    <row r="14" spans="1:26" ht="24.95" customHeight="1">
      <c r="A14" s="49"/>
      <c r="B14" s="50">
        <f>D14/C14</f>
        <v>5372.5</v>
      </c>
      <c r="C14" s="222">
        <v>4</v>
      </c>
      <c r="D14" s="50">
        <f>AVERAGEA(S14,X14)</f>
        <v>21490</v>
      </c>
      <c r="E14" s="223"/>
      <c r="F14" s="224"/>
      <c r="G14" s="225"/>
      <c r="H14" s="225">
        <v>4</v>
      </c>
      <c r="I14" s="141" t="s">
        <v>176</v>
      </c>
      <c r="J14" s="142"/>
      <c r="K14" s="143"/>
      <c r="L14" s="144"/>
      <c r="M14" s="144"/>
      <c r="N14" s="145"/>
      <c r="O14" s="142" t="s">
        <v>174</v>
      </c>
      <c r="P14" s="146">
        <v>1</v>
      </c>
      <c r="Q14" s="144"/>
      <c r="R14" s="144">
        <v>5900</v>
      </c>
      <c r="S14" s="145">
        <f t="shared" si="1"/>
        <v>5900</v>
      </c>
      <c r="T14" s="142" t="s">
        <v>174</v>
      </c>
      <c r="U14" s="146">
        <v>1</v>
      </c>
      <c r="V14" s="136"/>
      <c r="W14" s="136">
        <f>4*9270</f>
        <v>37080</v>
      </c>
      <c r="X14" s="145">
        <f t="shared" si="2"/>
        <v>37080</v>
      </c>
      <c r="Y14" s="226"/>
    </row>
    <row r="15" spans="1:26" ht="24.95" customHeight="1" thickBot="1">
      <c r="A15" s="146">
        <f>H116</f>
        <v>368</v>
      </c>
      <c r="B15" s="50">
        <f>D15*12</f>
        <v>33900.606060606064</v>
      </c>
      <c r="C15" s="80">
        <f>B15/A15</f>
        <v>92.121212121212125</v>
      </c>
      <c r="D15" s="227">
        <f>AVERAGEA(N15,S15)</f>
        <v>2825.0505050505053</v>
      </c>
      <c r="E15" s="223"/>
      <c r="F15" s="224">
        <v>3</v>
      </c>
      <c r="G15" s="225"/>
      <c r="H15" s="225"/>
      <c r="I15" s="141" t="s">
        <v>177</v>
      </c>
      <c r="J15" s="142" t="s">
        <v>174</v>
      </c>
      <c r="K15" s="143">
        <v>1</v>
      </c>
      <c r="L15" s="144"/>
      <c r="M15" s="144">
        <f>(2780/396)*368</f>
        <v>2583.4343434343432</v>
      </c>
      <c r="N15" s="374">
        <f t="shared" si="0"/>
        <v>2583.4343434343432</v>
      </c>
      <c r="O15" s="142" t="s">
        <v>174</v>
      </c>
      <c r="P15" s="146">
        <v>1</v>
      </c>
      <c r="Q15" s="144"/>
      <c r="R15" s="144">
        <f>(3300/396)*368</f>
        <v>3066.666666666667</v>
      </c>
      <c r="S15" s="374">
        <f t="shared" si="1"/>
        <v>3066.666666666667</v>
      </c>
      <c r="T15" s="142" t="s">
        <v>174</v>
      </c>
      <c r="U15" s="146">
        <v>1</v>
      </c>
      <c r="V15" s="136"/>
      <c r="W15" s="136">
        <f>(403-(2+10+8+3+5))*300</f>
        <v>112500</v>
      </c>
      <c r="X15" s="145">
        <f t="shared" si="2"/>
        <v>112500</v>
      </c>
      <c r="Y15" s="226"/>
    </row>
    <row r="16" spans="1:26" ht="24.95" customHeight="1" thickTop="1" thickBot="1">
      <c r="A16" s="146">
        <f>G116</f>
        <v>363</v>
      </c>
      <c r="B16" s="50"/>
      <c r="C16" s="227">
        <f>B17/A16</f>
        <v>332.90826506480226</v>
      </c>
      <c r="D16" s="228">
        <f>AVERAGEA(N16,S16)</f>
        <v>4263.0245231607632</v>
      </c>
      <c r="E16" s="370"/>
      <c r="F16" s="224">
        <v>4</v>
      </c>
      <c r="G16" s="225"/>
      <c r="H16" s="225"/>
      <c r="I16" s="141" t="s">
        <v>178</v>
      </c>
      <c r="J16" s="142" t="s">
        <v>174</v>
      </c>
      <c r="K16" s="143">
        <v>1</v>
      </c>
      <c r="L16" s="144"/>
      <c r="M16" s="144">
        <f>(2320/367)*363</f>
        <v>2294.7138964577657</v>
      </c>
      <c r="N16" s="145">
        <f t="shared" si="0"/>
        <v>2294.7138964577657</v>
      </c>
      <c r="O16" s="142" t="s">
        <v>174</v>
      </c>
      <c r="P16" s="146">
        <v>1</v>
      </c>
      <c r="Q16" s="144"/>
      <c r="R16" s="144">
        <f>(6300/367)*363</f>
        <v>6231.3351498637603</v>
      </c>
      <c r="S16" s="145">
        <f t="shared" si="1"/>
        <v>6231.3351498637603</v>
      </c>
      <c r="T16" s="142" t="s">
        <v>174</v>
      </c>
      <c r="U16" s="146">
        <v>1</v>
      </c>
      <c r="V16" s="136"/>
      <c r="W16" s="136">
        <f>(367-(2+2))*300</f>
        <v>108900</v>
      </c>
      <c r="X16" s="145">
        <f t="shared" si="2"/>
        <v>108900</v>
      </c>
      <c r="Y16" s="226"/>
    </row>
    <row r="17" spans="1:25" ht="24.95" customHeight="1" thickTop="1" thickBot="1">
      <c r="A17" s="371">
        <f>(6+33)+1+(4+67+20+67)+1</f>
        <v>199</v>
      </c>
      <c r="B17" s="50">
        <f>C17*12</f>
        <v>120845.70021852323</v>
      </c>
      <c r="C17" s="229">
        <f>D16+D17</f>
        <v>10070.475018210269</v>
      </c>
      <c r="D17" s="230">
        <f>AVERAGEA(N17,S17)</f>
        <v>5807.4504950495048</v>
      </c>
      <c r="E17" s="370"/>
      <c r="F17" s="224">
        <v>5</v>
      </c>
      <c r="G17" s="225"/>
      <c r="H17" s="225"/>
      <c r="I17" s="141" t="s">
        <v>179</v>
      </c>
      <c r="J17" s="142" t="s">
        <v>174</v>
      </c>
      <c r="K17" s="143">
        <v>1</v>
      </c>
      <c r="L17" s="144"/>
      <c r="M17" s="144">
        <f>(3470/202)*199</f>
        <v>3418.4653465346532</v>
      </c>
      <c r="N17" s="145">
        <f>SUM(M17+L17)*K17</f>
        <v>3418.4653465346532</v>
      </c>
      <c r="O17" s="142" t="s">
        <v>174</v>
      </c>
      <c r="P17" s="146">
        <v>1</v>
      </c>
      <c r="Q17" s="144"/>
      <c r="R17" s="144">
        <f>(8320/202)*199</f>
        <v>8196.4356435643567</v>
      </c>
      <c r="S17" s="145">
        <f>SUM(R17+Q17)*P17</f>
        <v>8196.4356435643567</v>
      </c>
      <c r="T17" s="142" t="s">
        <v>174</v>
      </c>
      <c r="U17" s="146">
        <v>1</v>
      </c>
      <c r="V17" s="136"/>
      <c r="W17" s="136">
        <f>(202-3)*300</f>
        <v>59700</v>
      </c>
      <c r="X17" s="145">
        <f>SUM(W17+V17)*U17</f>
        <v>59700</v>
      </c>
      <c r="Y17" s="226"/>
    </row>
    <row r="18" spans="1:25" ht="24.95" customHeight="1" thickTop="1">
      <c r="A18" s="49"/>
      <c r="B18" s="50"/>
      <c r="C18" s="231"/>
      <c r="D18" s="372">
        <f>AVERAGEA(N18,S18,X18)</f>
        <v>6573.333333333333</v>
      </c>
      <c r="E18" s="223"/>
      <c r="F18" s="224">
        <v>6</v>
      </c>
      <c r="G18" s="225"/>
      <c r="H18" s="225">
        <v>2</v>
      </c>
      <c r="I18" s="141" t="s">
        <v>180</v>
      </c>
      <c r="J18" s="142" t="s">
        <v>174</v>
      </c>
      <c r="K18" s="143">
        <v>1</v>
      </c>
      <c r="L18" s="144"/>
      <c r="M18" s="144">
        <v>8820</v>
      </c>
      <c r="N18" s="145">
        <f>SUM(M18+L18)*K18</f>
        <v>8820</v>
      </c>
      <c r="O18" s="142" t="s">
        <v>174</v>
      </c>
      <c r="P18" s="146">
        <v>1</v>
      </c>
      <c r="Q18" s="144"/>
      <c r="R18" s="144">
        <v>5900</v>
      </c>
      <c r="S18" s="145">
        <f>SUM(R18+Q18)*P18</f>
        <v>5900</v>
      </c>
      <c r="T18" s="142" t="s">
        <v>174</v>
      </c>
      <c r="U18" s="146">
        <v>1</v>
      </c>
      <c r="V18" s="136"/>
      <c r="W18" s="136">
        <f>2*2500</f>
        <v>5000</v>
      </c>
      <c r="X18" s="145">
        <f>SUM(W18+V18)*U18</f>
        <v>5000</v>
      </c>
      <c r="Y18" s="226"/>
    </row>
    <row r="19" spans="1:25" ht="24.95" customHeight="1">
      <c r="A19" s="49"/>
      <c r="B19" s="50">
        <f>D19/H19</f>
        <v>647.55976040838573</v>
      </c>
      <c r="C19" s="50"/>
      <c r="D19" s="50">
        <f>AVERAGEA(N19,S19,X19)</f>
        <v>126921.7130400436</v>
      </c>
      <c r="E19" s="223"/>
      <c r="F19" s="224">
        <v>7</v>
      </c>
      <c r="G19" s="225"/>
      <c r="H19" s="225">
        <f>H90</f>
        <v>196</v>
      </c>
      <c r="I19" s="141" t="s">
        <v>181</v>
      </c>
      <c r="J19" s="142" t="s">
        <v>174</v>
      </c>
      <c r="K19" s="143">
        <v>1</v>
      </c>
      <c r="L19" s="144"/>
      <c r="M19" s="368">
        <f>(147450/K69)*P87</f>
        <v>46166.453674121403</v>
      </c>
      <c r="N19" s="145">
        <f>SUM(M19+L19)*K19</f>
        <v>46166.453674121403</v>
      </c>
      <c r="O19" s="142" t="s">
        <v>174</v>
      </c>
      <c r="P19" s="146">
        <v>1</v>
      </c>
      <c r="Q19" s="144"/>
      <c r="R19" s="144">
        <f>(108020/P86)*P87</f>
        <v>99398.685446009389</v>
      </c>
      <c r="S19" s="145">
        <f>SUM(R19+Q19)*P19</f>
        <v>99398.685446009389</v>
      </c>
      <c r="T19" s="142" t="s">
        <v>174</v>
      </c>
      <c r="U19" s="146">
        <v>1</v>
      </c>
      <c r="V19" s="136"/>
      <c r="W19" s="369">
        <f>U76*1200</f>
        <v>235200</v>
      </c>
      <c r="X19" s="145">
        <f>SUM(W19+V19)*U19</f>
        <v>235200</v>
      </c>
      <c r="Y19" s="226"/>
    </row>
    <row r="20" spans="1:25" ht="24.95" customHeight="1">
      <c r="A20" s="146">
        <f>H125</f>
        <v>29</v>
      </c>
      <c r="B20" s="50">
        <f>D20*12</f>
        <v>16782.580645161288</v>
      </c>
      <c r="C20" s="50">
        <f>B20/A20</f>
        <v>578.70967741935476</v>
      </c>
      <c r="D20" s="50">
        <f>AVERAGEA(N20,S20)</f>
        <v>1398.5483870967741</v>
      </c>
      <c r="E20" s="223"/>
      <c r="F20" s="224">
        <v>8</v>
      </c>
      <c r="G20" s="225"/>
      <c r="H20" s="225">
        <f>8+2</f>
        <v>10</v>
      </c>
      <c r="I20" s="141" t="s">
        <v>182</v>
      </c>
      <c r="J20" s="142" t="s">
        <v>174</v>
      </c>
      <c r="K20" s="143">
        <v>1</v>
      </c>
      <c r="L20" s="144"/>
      <c r="M20" s="144">
        <f>(890/31)*29</f>
        <v>832.58064516129036</v>
      </c>
      <c r="N20" s="374">
        <f>SUM(M20+L20)*K20</f>
        <v>832.58064516129036</v>
      </c>
      <c r="O20" s="142" t="s">
        <v>174</v>
      </c>
      <c r="P20" s="146">
        <v>1</v>
      </c>
      <c r="Q20" s="144"/>
      <c r="R20" s="144">
        <f>(2100/31)*29</f>
        <v>1964.5161290322578</v>
      </c>
      <c r="S20" s="374">
        <f>SUM(R20+Q20)*P20</f>
        <v>1964.5161290322578</v>
      </c>
      <c r="T20" s="142" t="s">
        <v>174</v>
      </c>
      <c r="U20" s="146">
        <v>1</v>
      </c>
      <c r="V20" s="136"/>
      <c r="W20" s="136">
        <f>(33-2)*200</f>
        <v>6200</v>
      </c>
      <c r="X20" s="145">
        <f>SUM(W20+V20)*U20</f>
        <v>6200</v>
      </c>
      <c r="Y20" s="226"/>
    </row>
    <row r="21" spans="1:25" ht="24.95" customHeight="1">
      <c r="A21" s="49"/>
      <c r="B21" s="50"/>
      <c r="C21" s="50"/>
      <c r="D21" s="50">
        <f>AVERAGEA(N21,)</f>
        <v>910</v>
      </c>
      <c r="E21" s="223"/>
      <c r="F21" s="224">
        <v>9</v>
      </c>
      <c r="G21" s="225"/>
      <c r="H21" s="225"/>
      <c r="I21" s="141" t="s">
        <v>183</v>
      </c>
      <c r="J21" s="142" t="s">
        <v>174</v>
      </c>
      <c r="K21" s="143">
        <v>1</v>
      </c>
      <c r="L21" s="144"/>
      <c r="M21" s="144">
        <v>1820</v>
      </c>
      <c r="N21" s="145">
        <f>SUM(M21+L21)*K21</f>
        <v>1820</v>
      </c>
      <c r="O21" s="142"/>
      <c r="P21" s="146"/>
      <c r="Q21" s="144"/>
      <c r="R21" s="144"/>
      <c r="S21" s="145">
        <f>SUM(R21+Q21)*P21</f>
        <v>0</v>
      </c>
      <c r="T21" s="142"/>
      <c r="U21" s="146"/>
      <c r="V21" s="136"/>
      <c r="W21" s="136"/>
      <c r="X21" s="145">
        <f>SUM(W21+V21)*U21</f>
        <v>0</v>
      </c>
      <c r="Y21" s="226"/>
    </row>
    <row r="22" spans="1:25" ht="24.95" customHeight="1">
      <c r="A22" s="49"/>
      <c r="B22" s="50"/>
      <c r="C22" s="50"/>
      <c r="D22" s="50">
        <f>AVERAGEA(N22,X22)</f>
        <v>0</v>
      </c>
      <c r="E22" s="223"/>
      <c r="F22" s="224"/>
      <c r="G22" s="225"/>
      <c r="H22" s="225"/>
      <c r="I22" s="141"/>
      <c r="J22" s="142"/>
      <c r="K22" s="140"/>
      <c r="L22" s="144"/>
      <c r="M22" s="144"/>
      <c r="N22" s="145">
        <f t="shared" si="0"/>
        <v>0</v>
      </c>
      <c r="O22" s="142"/>
      <c r="P22" s="140"/>
      <c r="Q22" s="245">
        <f>(6+55+33+6+3)+(2+3+20+2+52+67+20+67+22+6)+(1+3)+1+(2+20+8+3+5)</f>
        <v>407</v>
      </c>
      <c r="R22" s="144"/>
      <c r="S22" s="145">
        <f t="shared" ref="S22:S24" si="3">SUM(R22+Q22)*P22</f>
        <v>0</v>
      </c>
      <c r="T22" s="142"/>
      <c r="U22" s="140"/>
      <c r="V22" s="245"/>
      <c r="W22" s="136"/>
      <c r="X22" s="145">
        <f t="shared" si="2"/>
        <v>0</v>
      </c>
      <c r="Y22" s="226"/>
    </row>
    <row r="23" spans="1:25" ht="24.95" customHeight="1">
      <c r="A23" s="49"/>
      <c r="B23" s="50"/>
      <c r="C23" s="50"/>
      <c r="D23" s="50">
        <f>AVERAGEA(N23,X23)</f>
        <v>0</v>
      </c>
      <c r="E23" s="51"/>
      <c r="F23" s="139"/>
      <c r="G23" s="133"/>
      <c r="H23" s="133"/>
      <c r="I23" s="141"/>
      <c r="J23" s="142"/>
      <c r="K23" s="140"/>
      <c r="L23" s="144"/>
      <c r="M23" s="144"/>
      <c r="N23" s="145">
        <f t="shared" si="0"/>
        <v>0</v>
      </c>
      <c r="O23" s="142"/>
      <c r="P23" s="140"/>
      <c r="Q23" s="245">
        <f>10+1+1+122+52+6+1+3+8+5+4</f>
        <v>213</v>
      </c>
      <c r="R23" s="144"/>
      <c r="S23" s="145">
        <f t="shared" si="3"/>
        <v>0</v>
      </c>
      <c r="T23" s="142"/>
      <c r="U23" s="140"/>
      <c r="V23" s="245"/>
      <c r="W23" s="136"/>
      <c r="X23" s="145">
        <f t="shared" si="2"/>
        <v>0</v>
      </c>
      <c r="Y23" s="65"/>
    </row>
    <row r="24" spans="1:25" ht="24.95" customHeight="1">
      <c r="A24" s="49"/>
      <c r="B24" s="50"/>
      <c r="C24" s="50"/>
      <c r="D24" s="50"/>
      <c r="E24" s="51"/>
      <c r="F24" s="139"/>
      <c r="G24" s="133"/>
      <c r="H24" s="133"/>
      <c r="I24" s="141"/>
      <c r="J24" s="142"/>
      <c r="K24" s="140"/>
      <c r="L24" s="144"/>
      <c r="M24" s="144"/>
      <c r="N24" s="145">
        <f>SUM(M24+L24)*K24</f>
        <v>0</v>
      </c>
      <c r="O24" s="142"/>
      <c r="P24" s="140"/>
      <c r="Q24" s="144"/>
      <c r="R24" s="144"/>
      <c r="S24" s="145">
        <f t="shared" si="3"/>
        <v>0</v>
      </c>
      <c r="T24" s="142"/>
      <c r="U24" s="140"/>
      <c r="V24" s="245"/>
      <c r="W24" s="144"/>
      <c r="X24" s="145">
        <f t="shared" si="2"/>
        <v>0</v>
      </c>
      <c r="Y24" s="65"/>
    </row>
    <row r="25" spans="1:25" ht="24.95" customHeight="1">
      <c r="A25" s="49"/>
      <c r="B25" s="50"/>
      <c r="C25" s="50"/>
      <c r="D25" s="50"/>
      <c r="E25" s="51"/>
      <c r="F25" s="139"/>
      <c r="G25" s="133"/>
      <c r="H25" s="133"/>
      <c r="I25" s="141"/>
      <c r="J25" s="142"/>
      <c r="K25" s="140"/>
      <c r="L25" s="144"/>
      <c r="M25" s="144"/>
      <c r="N25" s="154"/>
      <c r="O25" s="142"/>
      <c r="P25" s="140"/>
      <c r="Q25" s="144"/>
      <c r="R25" s="144"/>
      <c r="S25" s="154"/>
      <c r="T25" s="142"/>
      <c r="U25" s="140"/>
      <c r="V25" s="245"/>
      <c r="W25" s="144"/>
      <c r="X25" s="154"/>
      <c r="Y25" s="65"/>
    </row>
    <row r="26" spans="1:25" ht="6.75" customHeight="1">
      <c r="A26" s="49"/>
      <c r="B26" s="50"/>
      <c r="C26" s="50"/>
      <c r="D26" s="50"/>
      <c r="E26" s="51"/>
      <c r="F26" s="139"/>
      <c r="G26" s="133"/>
      <c r="H26" s="133"/>
      <c r="I26" s="141"/>
      <c r="J26" s="142"/>
      <c r="K26" s="155"/>
      <c r="L26" s="144"/>
      <c r="M26" s="144"/>
      <c r="N26" s="154"/>
      <c r="O26" s="142"/>
      <c r="P26" s="155"/>
      <c r="Q26" s="144"/>
      <c r="R26" s="144"/>
      <c r="S26" s="154"/>
      <c r="T26" s="142"/>
      <c r="U26" s="155"/>
      <c r="V26" s="144"/>
      <c r="W26" s="144"/>
      <c r="X26" s="154"/>
      <c r="Y26" s="65"/>
    </row>
    <row r="27" spans="1:25" ht="27.75" customHeight="1">
      <c r="A27" s="49"/>
      <c r="B27" s="50"/>
      <c r="C27" s="50"/>
      <c r="D27" s="50">
        <f>AVERAGEA(N27,S27,X27)</f>
        <v>297395.38136123435</v>
      </c>
      <c r="E27" s="51"/>
      <c r="F27" s="132"/>
      <c r="G27" s="133"/>
      <c r="H27" s="133"/>
      <c r="I27" s="158" t="s">
        <v>83</v>
      </c>
      <c r="J27" s="159"/>
      <c r="K27" s="136"/>
      <c r="L27" s="160">
        <f>SUM(L11:L22)</f>
        <v>0</v>
      </c>
      <c r="M27" s="160">
        <f>SUM(M11:M22)</f>
        <v>106671.36219142376</v>
      </c>
      <c r="N27" s="161">
        <f>SUM(N10:N25)</f>
        <v>106671.36219142376</v>
      </c>
      <c r="O27" s="159"/>
      <c r="P27" s="136"/>
      <c r="Q27" s="160">
        <f>SUM(Q11:Q24)</f>
        <v>620</v>
      </c>
      <c r="R27" s="160">
        <f>SUM(R11:R24)</f>
        <v>164274.78189227931</v>
      </c>
      <c r="S27" s="161">
        <f>SUM(S10:S25)</f>
        <v>164274.78189227931</v>
      </c>
      <c r="T27" s="159"/>
      <c r="U27" s="136"/>
      <c r="V27" s="160">
        <f>SUM(V11:V25)</f>
        <v>0</v>
      </c>
      <c r="W27" s="160">
        <f>SUM(W11:W25)</f>
        <v>621240</v>
      </c>
      <c r="X27" s="161">
        <f>SUM(X11:X25)</f>
        <v>621240</v>
      </c>
    </row>
    <row r="28" spans="1:25" ht="19.5" customHeight="1">
      <c r="A28" s="49"/>
      <c r="B28" s="50"/>
      <c r="C28" s="50"/>
      <c r="D28" s="50"/>
      <c r="E28" s="51"/>
      <c r="F28" s="132"/>
      <c r="G28" s="133"/>
      <c r="H28" s="133"/>
      <c r="I28" s="134"/>
      <c r="J28" s="135"/>
      <c r="K28" s="136"/>
      <c r="L28" s="144"/>
      <c r="M28" s="144"/>
      <c r="N28" s="154"/>
      <c r="O28" s="135"/>
      <c r="P28" s="136"/>
      <c r="Q28" s="144"/>
      <c r="R28" s="144"/>
      <c r="S28" s="154"/>
      <c r="T28" s="135"/>
      <c r="U28" s="136"/>
      <c r="V28" s="144"/>
      <c r="W28" s="144"/>
      <c r="X28" s="154"/>
    </row>
    <row r="29" spans="1:25" ht="28.5" customHeight="1">
      <c r="A29" s="49"/>
      <c r="B29" s="50"/>
      <c r="C29" s="50"/>
      <c r="D29" s="50"/>
      <c r="E29" s="51"/>
      <c r="F29" s="467" t="s">
        <v>184</v>
      </c>
      <c r="G29" s="468"/>
      <c r="H29" s="468"/>
      <c r="I29" s="469"/>
      <c r="J29" s="164"/>
      <c r="K29" s="165"/>
      <c r="L29" s="166">
        <f>L27</f>
        <v>0</v>
      </c>
      <c r="M29" s="166">
        <f>M27</f>
        <v>106671.36219142376</v>
      </c>
      <c r="N29" s="167">
        <f>N27</f>
        <v>106671.36219142376</v>
      </c>
      <c r="O29" s="164"/>
      <c r="P29" s="165"/>
      <c r="Q29" s="166">
        <f>Q27</f>
        <v>620</v>
      </c>
      <c r="R29" s="166">
        <f>R27</f>
        <v>164274.78189227931</v>
      </c>
      <c r="S29" s="167">
        <f>S27</f>
        <v>164274.78189227931</v>
      </c>
      <c r="T29" s="164"/>
      <c r="U29" s="165"/>
      <c r="V29" s="166">
        <f>V27</f>
        <v>0</v>
      </c>
      <c r="W29" s="166">
        <f>W27</f>
        <v>621240</v>
      </c>
      <c r="X29" s="167">
        <f>X27</f>
        <v>621240</v>
      </c>
    </row>
    <row r="30" spans="1:25" ht="19.5" customHeight="1" thickBot="1">
      <c r="A30" s="49"/>
      <c r="B30" s="50"/>
      <c r="C30" s="50"/>
      <c r="D30" s="50"/>
      <c r="E30" s="51"/>
      <c r="F30" s="132"/>
      <c r="G30" s="133"/>
      <c r="H30" s="133"/>
      <c r="I30" s="134"/>
      <c r="J30" s="142"/>
      <c r="K30" s="168"/>
      <c r="L30" s="169"/>
      <c r="M30" s="170"/>
      <c r="N30" s="171"/>
      <c r="O30" s="142"/>
      <c r="P30" s="168"/>
      <c r="Q30" s="169"/>
      <c r="R30" s="170"/>
      <c r="S30" s="171"/>
      <c r="T30" s="142"/>
      <c r="U30" s="168"/>
      <c r="V30" s="169"/>
      <c r="W30" s="170"/>
      <c r="X30" s="171"/>
      <c r="Y30" s="172"/>
    </row>
    <row r="31" spans="1:25" s="175" customFormat="1" ht="28.5" customHeight="1" thickBot="1">
      <c r="A31" s="458"/>
      <c r="B31" s="459"/>
      <c r="C31" s="459"/>
      <c r="D31" s="459"/>
      <c r="E31" s="173"/>
      <c r="F31" s="460"/>
      <c r="G31" s="461"/>
      <c r="H31" s="461"/>
      <c r="I31" s="462"/>
      <c r="J31" s="463"/>
      <c r="K31" s="464"/>
      <c r="L31" s="464"/>
      <c r="M31" s="464"/>
      <c r="N31" s="465"/>
      <c r="O31" s="463"/>
      <c r="P31" s="464"/>
      <c r="Q31" s="464"/>
      <c r="R31" s="464"/>
      <c r="S31" s="465"/>
      <c r="T31" s="463"/>
      <c r="U31" s="464"/>
      <c r="V31" s="464"/>
      <c r="W31" s="464"/>
      <c r="X31" s="465"/>
    </row>
    <row r="32" spans="1:25" s="175" customFormat="1" ht="20.100000000000001" customHeight="1">
      <c r="A32" s="384"/>
      <c r="B32" s="385"/>
      <c r="C32" s="466"/>
      <c r="D32" s="176"/>
      <c r="E32" s="177"/>
      <c r="F32" s="178"/>
      <c r="G32" s="178"/>
      <c r="H32" s="178"/>
      <c r="I32" s="178"/>
      <c r="J32" s="179"/>
      <c r="K32" s="180"/>
      <c r="L32" s="180"/>
      <c r="M32" s="180"/>
      <c r="N32" s="181"/>
      <c r="O32" s="179"/>
      <c r="P32" s="180"/>
      <c r="Q32" s="180"/>
      <c r="R32" s="180"/>
      <c r="S32" s="181"/>
      <c r="T32" s="179"/>
      <c r="U32" s="180"/>
      <c r="V32" s="180"/>
      <c r="W32" s="180"/>
      <c r="X32" s="181"/>
    </row>
    <row r="33" spans="1:24" s="175" customFormat="1" ht="13.5" customHeight="1">
      <c r="A33" s="448" t="s">
        <v>87</v>
      </c>
      <c r="B33" s="449"/>
      <c r="C33" s="449"/>
      <c r="D33" s="449"/>
      <c r="E33" s="94"/>
      <c r="F33" s="448" t="s">
        <v>88</v>
      </c>
      <c r="G33" s="452"/>
      <c r="H33" s="454" t="s">
        <v>89</v>
      </c>
      <c r="I33" s="449"/>
      <c r="J33" s="448"/>
      <c r="K33" s="449"/>
      <c r="L33" s="449"/>
      <c r="M33" s="449"/>
      <c r="N33" s="456"/>
      <c r="O33" s="448"/>
      <c r="P33" s="449"/>
      <c r="Q33" s="449"/>
      <c r="R33" s="449"/>
      <c r="S33" s="456"/>
      <c r="T33" s="448"/>
      <c r="U33" s="449"/>
      <c r="V33" s="449"/>
      <c r="W33" s="449"/>
      <c r="X33" s="456"/>
    </row>
    <row r="34" spans="1:24" s="175" customFormat="1" ht="24" customHeight="1">
      <c r="A34" s="450"/>
      <c r="B34" s="451"/>
      <c r="C34" s="451"/>
      <c r="D34" s="451"/>
      <c r="E34" s="182"/>
      <c r="F34" s="450"/>
      <c r="G34" s="453"/>
      <c r="H34" s="455"/>
      <c r="I34" s="451"/>
      <c r="J34" s="450"/>
      <c r="K34" s="451"/>
      <c r="L34" s="451"/>
      <c r="M34" s="451"/>
      <c r="N34" s="457"/>
      <c r="O34" s="450"/>
      <c r="P34" s="451"/>
      <c r="Q34" s="451"/>
      <c r="R34" s="451"/>
      <c r="S34" s="457"/>
      <c r="T34" s="450"/>
      <c r="U34" s="451"/>
      <c r="V34" s="451"/>
      <c r="W34" s="451"/>
      <c r="X34" s="457"/>
    </row>
    <row r="35" spans="1:24" s="175" customFormat="1" ht="35.1" customHeight="1">
      <c r="A35" s="432"/>
      <c r="B35" s="433"/>
      <c r="C35" s="436"/>
      <c r="D35" s="437"/>
      <c r="E35" s="183"/>
      <c r="F35" s="438">
        <v>1</v>
      </c>
      <c r="G35" s="439"/>
      <c r="H35" s="184" t="s">
        <v>90</v>
      </c>
      <c r="I35" s="185"/>
      <c r="J35" s="440" t="s">
        <v>185</v>
      </c>
      <c r="K35" s="441"/>
      <c r="L35" s="441"/>
      <c r="M35" s="441"/>
      <c r="N35" s="442"/>
      <c r="O35" s="440" t="s">
        <v>186</v>
      </c>
      <c r="P35" s="441"/>
      <c r="Q35" s="441"/>
      <c r="R35" s="441"/>
      <c r="S35" s="442"/>
      <c r="T35" s="440" t="s">
        <v>187</v>
      </c>
      <c r="U35" s="441"/>
      <c r="V35" s="441"/>
      <c r="W35" s="441"/>
      <c r="X35" s="442"/>
    </row>
    <row r="36" spans="1:24" s="175" customFormat="1" ht="35.1" customHeight="1" thickBot="1">
      <c r="A36" s="434"/>
      <c r="B36" s="435"/>
      <c r="C36" s="443"/>
      <c r="D36" s="444"/>
      <c r="E36" s="183"/>
      <c r="F36" s="391">
        <v>2</v>
      </c>
      <c r="G36" s="399"/>
      <c r="H36" s="400" t="s">
        <v>94</v>
      </c>
      <c r="I36" s="401"/>
      <c r="J36" s="429"/>
      <c r="K36" s="430"/>
      <c r="L36" s="430"/>
      <c r="M36" s="430"/>
      <c r="N36" s="431"/>
      <c r="O36" s="429"/>
      <c r="P36" s="430"/>
      <c r="Q36" s="430"/>
      <c r="R36" s="430"/>
      <c r="S36" s="431"/>
      <c r="T36" s="429"/>
      <c r="U36" s="430"/>
      <c r="V36" s="430"/>
      <c r="W36" s="430"/>
      <c r="X36" s="431"/>
    </row>
    <row r="37" spans="1:24" s="175" customFormat="1" ht="54.95" customHeight="1">
      <c r="A37" s="414"/>
      <c r="B37" s="415"/>
      <c r="C37" s="186"/>
      <c r="D37" s="187"/>
      <c r="E37" s="183"/>
      <c r="F37" s="391">
        <v>3</v>
      </c>
      <c r="G37" s="399"/>
      <c r="H37" s="400" t="s">
        <v>95</v>
      </c>
      <c r="I37" s="401"/>
      <c r="J37" s="421" t="s">
        <v>188</v>
      </c>
      <c r="K37" s="422"/>
      <c r="L37" s="422"/>
      <c r="M37" s="422"/>
      <c r="N37" s="423"/>
      <c r="O37" s="421" t="s">
        <v>189</v>
      </c>
      <c r="P37" s="422"/>
      <c r="Q37" s="422"/>
      <c r="R37" s="422"/>
      <c r="S37" s="423"/>
      <c r="T37" s="421"/>
      <c r="U37" s="422"/>
      <c r="V37" s="422"/>
      <c r="W37" s="422"/>
      <c r="X37" s="423"/>
    </row>
    <row r="38" spans="1:24" s="175" customFormat="1" ht="35.1" customHeight="1" thickBot="1">
      <c r="A38" s="416"/>
      <c r="B38" s="417"/>
      <c r="C38" s="188"/>
      <c r="D38" s="189"/>
      <c r="E38" s="183"/>
      <c r="F38" s="391">
        <v>4</v>
      </c>
      <c r="G38" s="399"/>
      <c r="H38" s="400" t="s">
        <v>97</v>
      </c>
      <c r="I38" s="401"/>
      <c r="J38" s="445"/>
      <c r="K38" s="446"/>
      <c r="L38" s="446"/>
      <c r="M38" s="446"/>
      <c r="N38" s="447"/>
      <c r="O38" s="445"/>
      <c r="P38" s="446"/>
      <c r="Q38" s="446"/>
      <c r="R38" s="446"/>
      <c r="S38" s="447"/>
      <c r="T38" s="445"/>
      <c r="U38" s="446"/>
      <c r="V38" s="446"/>
      <c r="W38" s="446"/>
      <c r="X38" s="447"/>
    </row>
    <row r="39" spans="1:24" s="175" customFormat="1" ht="35.1" customHeight="1">
      <c r="A39" s="414"/>
      <c r="B39" s="415"/>
      <c r="C39" s="186"/>
      <c r="D39" s="187"/>
      <c r="E39" s="183"/>
      <c r="F39" s="391">
        <v>5</v>
      </c>
      <c r="G39" s="399"/>
      <c r="H39" s="400" t="s">
        <v>98</v>
      </c>
      <c r="I39" s="401"/>
      <c r="J39" s="418" t="s">
        <v>190</v>
      </c>
      <c r="K39" s="419"/>
      <c r="L39" s="419"/>
      <c r="M39" s="419"/>
      <c r="N39" s="420"/>
      <c r="O39" s="418"/>
      <c r="P39" s="419"/>
      <c r="Q39" s="419"/>
      <c r="R39" s="419"/>
      <c r="S39" s="420"/>
      <c r="T39" s="418"/>
      <c r="U39" s="419"/>
      <c r="V39" s="419"/>
      <c r="W39" s="419"/>
      <c r="X39" s="420"/>
    </row>
    <row r="40" spans="1:24" s="175" customFormat="1" ht="35.1" customHeight="1" thickBot="1">
      <c r="A40" s="416"/>
      <c r="B40" s="417"/>
      <c r="C40" s="188"/>
      <c r="D40" s="189"/>
      <c r="E40" s="183"/>
      <c r="F40" s="391">
        <v>6</v>
      </c>
      <c r="G40" s="399"/>
      <c r="H40" s="427" t="s">
        <v>99</v>
      </c>
      <c r="I40" s="428"/>
      <c r="J40" s="408"/>
      <c r="K40" s="409"/>
      <c r="L40" s="409"/>
      <c r="M40" s="409"/>
      <c r="N40" s="410"/>
      <c r="O40" s="408"/>
      <c r="P40" s="409"/>
      <c r="Q40" s="409"/>
      <c r="R40" s="409"/>
      <c r="S40" s="410"/>
      <c r="T40" s="408"/>
      <c r="U40" s="409"/>
      <c r="V40" s="409"/>
      <c r="W40" s="409"/>
      <c r="X40" s="410"/>
    </row>
    <row r="41" spans="1:24" s="175" customFormat="1" ht="35.1" customHeight="1">
      <c r="A41" s="414"/>
      <c r="B41" s="415"/>
      <c r="C41" s="186"/>
      <c r="D41" s="187"/>
      <c r="E41" s="183"/>
      <c r="F41" s="391">
        <v>7</v>
      </c>
      <c r="G41" s="399"/>
      <c r="H41" s="427" t="s">
        <v>100</v>
      </c>
      <c r="I41" s="428"/>
      <c r="J41" s="408"/>
      <c r="K41" s="409"/>
      <c r="L41" s="409"/>
      <c r="M41" s="409"/>
      <c r="N41" s="410"/>
      <c r="O41" s="408"/>
      <c r="P41" s="409"/>
      <c r="Q41" s="409"/>
      <c r="R41" s="409"/>
      <c r="S41" s="410"/>
      <c r="T41" s="408"/>
      <c r="U41" s="409"/>
      <c r="V41" s="409"/>
      <c r="W41" s="409"/>
      <c r="X41" s="410"/>
    </row>
    <row r="42" spans="1:24" s="175" customFormat="1" ht="35.1" customHeight="1" thickBot="1">
      <c r="A42" s="416"/>
      <c r="B42" s="417"/>
      <c r="C42" s="188"/>
      <c r="D42" s="189"/>
      <c r="E42" s="183"/>
      <c r="F42" s="391">
        <v>8</v>
      </c>
      <c r="G42" s="399"/>
      <c r="H42" s="400" t="s">
        <v>101</v>
      </c>
      <c r="I42" s="401"/>
      <c r="J42" s="408"/>
      <c r="K42" s="409"/>
      <c r="L42" s="409"/>
      <c r="M42" s="409"/>
      <c r="N42" s="410"/>
      <c r="O42" s="408"/>
      <c r="P42" s="409"/>
      <c r="Q42" s="409"/>
      <c r="R42" s="409"/>
      <c r="S42" s="410"/>
      <c r="T42" s="408"/>
      <c r="U42" s="409"/>
      <c r="V42" s="409"/>
      <c r="W42" s="409"/>
      <c r="X42" s="410"/>
    </row>
    <row r="43" spans="1:24" s="175" customFormat="1" ht="35.1" customHeight="1">
      <c r="A43" s="414"/>
      <c r="B43" s="415"/>
      <c r="C43" s="186"/>
      <c r="D43" s="187"/>
      <c r="E43" s="183"/>
      <c r="F43" s="391">
        <v>9</v>
      </c>
      <c r="G43" s="399"/>
      <c r="H43" s="400" t="s">
        <v>102</v>
      </c>
      <c r="I43" s="401"/>
      <c r="J43" s="421" t="s">
        <v>191</v>
      </c>
      <c r="K43" s="422"/>
      <c r="L43" s="422"/>
      <c r="M43" s="422"/>
      <c r="N43" s="423"/>
      <c r="O43" s="421" t="s">
        <v>191</v>
      </c>
      <c r="P43" s="422"/>
      <c r="Q43" s="422"/>
      <c r="R43" s="422"/>
      <c r="S43" s="423"/>
      <c r="T43" s="421" t="s">
        <v>191</v>
      </c>
      <c r="U43" s="422"/>
      <c r="V43" s="422"/>
      <c r="W43" s="422"/>
      <c r="X43" s="423"/>
    </row>
    <row r="44" spans="1:24" s="175" customFormat="1" ht="35.1" customHeight="1" thickBot="1">
      <c r="A44" s="416"/>
      <c r="B44" s="417"/>
      <c r="C44" s="188"/>
      <c r="D44" s="189"/>
      <c r="E44" s="183"/>
      <c r="F44" s="391">
        <v>10</v>
      </c>
      <c r="G44" s="399"/>
      <c r="H44" s="400" t="s">
        <v>104</v>
      </c>
      <c r="I44" s="401"/>
      <c r="J44" s="408"/>
      <c r="K44" s="409"/>
      <c r="L44" s="409"/>
      <c r="M44" s="409"/>
      <c r="N44" s="410"/>
      <c r="O44" s="408"/>
      <c r="P44" s="409"/>
      <c r="Q44" s="409"/>
      <c r="R44" s="409"/>
      <c r="S44" s="410"/>
      <c r="T44" s="408"/>
      <c r="U44" s="409"/>
      <c r="V44" s="409"/>
      <c r="W44" s="409"/>
      <c r="X44" s="410"/>
    </row>
    <row r="45" spans="1:24" s="175" customFormat="1" ht="35.1" customHeight="1">
      <c r="A45" s="414"/>
      <c r="B45" s="415"/>
      <c r="C45" s="190"/>
      <c r="D45" s="191"/>
      <c r="E45" s="183"/>
      <c r="F45" s="391">
        <v>11</v>
      </c>
      <c r="G45" s="399"/>
      <c r="H45" s="400" t="s">
        <v>105</v>
      </c>
      <c r="I45" s="401"/>
      <c r="J45" s="408"/>
      <c r="K45" s="409"/>
      <c r="L45" s="409"/>
      <c r="M45" s="409"/>
      <c r="N45" s="410"/>
      <c r="O45" s="408"/>
      <c r="P45" s="409"/>
      <c r="Q45" s="409"/>
      <c r="R45" s="409"/>
      <c r="S45" s="410"/>
      <c r="T45" s="408"/>
      <c r="U45" s="409"/>
      <c r="V45" s="409"/>
      <c r="W45" s="409"/>
      <c r="X45" s="410"/>
    </row>
    <row r="46" spans="1:24" s="175" customFormat="1" ht="35.1" customHeight="1" thickBot="1">
      <c r="A46" s="416"/>
      <c r="B46" s="417"/>
      <c r="C46" s="188"/>
      <c r="D46" s="189"/>
      <c r="E46" s="183"/>
      <c r="F46" s="391">
        <v>12</v>
      </c>
      <c r="G46" s="399"/>
      <c r="H46" s="400" t="s">
        <v>106</v>
      </c>
      <c r="I46" s="401"/>
      <c r="J46" s="408"/>
      <c r="K46" s="409"/>
      <c r="L46" s="409"/>
      <c r="M46" s="409"/>
      <c r="N46" s="410"/>
      <c r="O46" s="408"/>
      <c r="P46" s="409"/>
      <c r="Q46" s="409"/>
      <c r="R46" s="409"/>
      <c r="S46" s="410"/>
      <c r="T46" s="408"/>
      <c r="U46" s="409"/>
      <c r="V46" s="409"/>
      <c r="W46" s="409"/>
      <c r="X46" s="410"/>
    </row>
    <row r="47" spans="1:24" s="175" customFormat="1" ht="35.1" customHeight="1">
      <c r="A47" s="192" t="s">
        <v>107</v>
      </c>
      <c r="B47" s="193"/>
      <c r="C47" s="193"/>
      <c r="D47" s="193"/>
      <c r="E47" s="194"/>
      <c r="F47" s="391">
        <v>13</v>
      </c>
      <c r="G47" s="399"/>
      <c r="H47" s="400" t="s">
        <v>108</v>
      </c>
      <c r="I47" s="401"/>
      <c r="J47" s="411" t="s">
        <v>192</v>
      </c>
      <c r="K47" s="412"/>
      <c r="L47" s="412"/>
      <c r="M47" s="412"/>
      <c r="N47" s="413"/>
      <c r="O47" s="525" t="s">
        <v>193</v>
      </c>
      <c r="P47" s="526"/>
      <c r="Q47" s="526"/>
      <c r="R47" s="526"/>
      <c r="S47" s="527"/>
      <c r="T47" s="411" t="s">
        <v>194</v>
      </c>
      <c r="U47" s="412"/>
      <c r="V47" s="412"/>
      <c r="W47" s="412"/>
      <c r="X47" s="413"/>
    </row>
    <row r="48" spans="1:24" s="175" customFormat="1" ht="35.1" customHeight="1">
      <c r="A48" s="195"/>
      <c r="B48" s="196"/>
      <c r="C48" s="196"/>
      <c r="D48" s="196"/>
      <c r="E48" s="183"/>
      <c r="F48" s="391">
        <v>14</v>
      </c>
      <c r="G48" s="399"/>
      <c r="H48" s="400" t="s">
        <v>112</v>
      </c>
      <c r="I48" s="401"/>
      <c r="J48" s="405">
        <v>45036</v>
      </c>
      <c r="K48" s="406"/>
      <c r="L48" s="406"/>
      <c r="M48" s="406"/>
      <c r="N48" s="407"/>
      <c r="O48" s="522">
        <v>44669</v>
      </c>
      <c r="P48" s="523"/>
      <c r="Q48" s="523"/>
      <c r="R48" s="523"/>
      <c r="S48" s="524"/>
      <c r="T48" s="405">
        <v>45048</v>
      </c>
      <c r="U48" s="406"/>
      <c r="V48" s="406"/>
      <c r="W48" s="406"/>
      <c r="X48" s="407"/>
    </row>
    <row r="49" spans="1:25" s="175" customFormat="1" ht="35.1" customHeight="1">
      <c r="A49" s="192"/>
      <c r="B49" s="193"/>
      <c r="C49" s="193"/>
      <c r="D49" s="193"/>
      <c r="E49" s="194"/>
      <c r="F49" s="391">
        <v>15</v>
      </c>
      <c r="G49" s="399"/>
      <c r="H49" s="400" t="s">
        <v>113</v>
      </c>
      <c r="I49" s="401"/>
      <c r="J49" s="408" t="s">
        <v>195</v>
      </c>
      <c r="K49" s="409"/>
      <c r="L49" s="409"/>
      <c r="M49" s="409"/>
      <c r="N49" s="410"/>
      <c r="O49" s="408" t="s">
        <v>150</v>
      </c>
      <c r="P49" s="409"/>
      <c r="Q49" s="409"/>
      <c r="R49" s="409"/>
      <c r="S49" s="410"/>
      <c r="T49" s="408" t="s">
        <v>149</v>
      </c>
      <c r="U49" s="409"/>
      <c r="V49" s="409"/>
      <c r="W49" s="409"/>
      <c r="X49" s="410"/>
    </row>
    <row r="50" spans="1:25" s="175" customFormat="1" ht="35.1" customHeight="1">
      <c r="A50" s="195"/>
      <c r="B50" s="196"/>
      <c r="C50" s="196"/>
      <c r="D50" s="196"/>
      <c r="E50" s="197"/>
      <c r="F50" s="391">
        <v>16</v>
      </c>
      <c r="G50" s="399"/>
      <c r="H50" s="400" t="s">
        <v>116</v>
      </c>
      <c r="I50" s="401"/>
      <c r="J50" s="517" t="s">
        <v>196</v>
      </c>
      <c r="K50" s="518"/>
      <c r="L50" s="518"/>
      <c r="M50" s="518"/>
      <c r="N50" s="519"/>
      <c r="O50" s="517" t="s">
        <v>197</v>
      </c>
      <c r="P50" s="518"/>
      <c r="Q50" s="518"/>
      <c r="R50" s="518"/>
      <c r="S50" s="519"/>
      <c r="T50" s="402"/>
      <c r="U50" s="403"/>
      <c r="V50" s="403"/>
      <c r="W50" s="403"/>
      <c r="X50" s="404"/>
    </row>
    <row r="51" spans="1:25" s="175" customFormat="1" ht="65.099999999999994" customHeight="1">
      <c r="A51" s="192"/>
      <c r="B51" s="193">
        <f>1+1+3+2+2+6</f>
        <v>15</v>
      </c>
      <c r="C51" s="193"/>
      <c r="D51" s="193"/>
      <c r="E51" s="198"/>
      <c r="F51" s="391">
        <v>17</v>
      </c>
      <c r="G51" s="399"/>
      <c r="H51" s="400" t="s">
        <v>117</v>
      </c>
      <c r="I51" s="401"/>
      <c r="J51" s="396" t="s">
        <v>198</v>
      </c>
      <c r="K51" s="397"/>
      <c r="L51" s="397"/>
      <c r="M51" s="397"/>
      <c r="N51" s="398"/>
      <c r="O51" s="396" t="s">
        <v>199</v>
      </c>
      <c r="P51" s="397"/>
      <c r="Q51" s="397"/>
      <c r="R51" s="397"/>
      <c r="S51" s="398"/>
      <c r="T51" s="396" t="s">
        <v>200</v>
      </c>
      <c r="U51" s="397"/>
      <c r="V51" s="397"/>
      <c r="W51" s="397"/>
      <c r="X51" s="398"/>
    </row>
    <row r="52" spans="1:25" s="175" customFormat="1" ht="54.95" customHeight="1">
      <c r="A52" s="195"/>
      <c r="B52" s="196"/>
      <c r="C52" s="196"/>
      <c r="D52" s="196"/>
      <c r="E52" s="183"/>
      <c r="F52" s="387"/>
      <c r="G52" s="388"/>
      <c r="H52" s="394"/>
      <c r="I52" s="395"/>
      <c r="J52" s="396" t="s">
        <v>201</v>
      </c>
      <c r="K52" s="397"/>
      <c r="L52" s="397"/>
      <c r="M52" s="397"/>
      <c r="N52" s="398"/>
      <c r="O52" s="396" t="s">
        <v>202</v>
      </c>
      <c r="P52" s="397"/>
      <c r="Q52" s="397"/>
      <c r="R52" s="397"/>
      <c r="S52" s="398"/>
      <c r="T52" s="396" t="s">
        <v>203</v>
      </c>
      <c r="U52" s="397"/>
      <c r="V52" s="397"/>
      <c r="W52" s="397"/>
      <c r="X52" s="398"/>
    </row>
    <row r="53" spans="1:25" s="175" customFormat="1" ht="45" customHeight="1">
      <c r="A53" s="192"/>
      <c r="B53" s="193"/>
      <c r="C53" s="193"/>
      <c r="D53" s="193"/>
      <c r="E53" s="194"/>
      <c r="F53" s="387"/>
      <c r="G53" s="388"/>
      <c r="H53" s="394"/>
      <c r="I53" s="395"/>
      <c r="J53" s="396"/>
      <c r="K53" s="397"/>
      <c r="L53" s="397"/>
      <c r="M53" s="397"/>
      <c r="N53" s="398"/>
      <c r="O53" s="396" t="s">
        <v>204</v>
      </c>
      <c r="P53" s="397"/>
      <c r="Q53" s="397"/>
      <c r="R53" s="397"/>
      <c r="S53" s="398"/>
      <c r="T53" s="249"/>
      <c r="U53" s="250"/>
      <c r="V53" s="250"/>
      <c r="W53" s="250"/>
      <c r="X53" s="251"/>
    </row>
    <row r="54" spans="1:25" s="175" customFormat="1" ht="35.1" customHeight="1">
      <c r="A54" s="384"/>
      <c r="B54" s="385"/>
      <c r="C54" s="385"/>
      <c r="D54" s="386"/>
      <c r="E54" s="194"/>
      <c r="F54" s="387"/>
      <c r="G54" s="388"/>
      <c r="H54" s="389"/>
      <c r="I54" s="390"/>
      <c r="J54" s="391"/>
      <c r="K54" s="392"/>
      <c r="L54" s="392"/>
      <c r="M54" s="392"/>
      <c r="N54" s="393"/>
      <c r="O54" s="391"/>
      <c r="P54" s="392"/>
      <c r="Q54" s="392"/>
      <c r="R54" s="392"/>
      <c r="S54" s="393"/>
      <c r="T54" s="249"/>
      <c r="U54" s="250"/>
      <c r="V54" s="250"/>
      <c r="W54" s="250"/>
      <c r="X54" s="251"/>
    </row>
    <row r="55" spans="1:25" s="175" customFormat="1" ht="35.1" customHeight="1">
      <c r="A55" s="192"/>
      <c r="B55" s="193"/>
      <c r="C55" s="193"/>
      <c r="D55" s="193"/>
      <c r="E55" s="194"/>
      <c r="F55" s="202"/>
      <c r="G55" s="202"/>
      <c r="H55" s="389"/>
      <c r="I55" s="390"/>
      <c r="J55" s="203"/>
      <c r="K55" s="204"/>
      <c r="L55" s="204"/>
      <c r="M55" s="204"/>
      <c r="N55" s="205"/>
      <c r="O55" s="376"/>
      <c r="P55" s="377"/>
      <c r="Q55" s="377"/>
      <c r="R55" s="377"/>
      <c r="S55" s="378"/>
      <c r="T55" s="203"/>
      <c r="U55" s="204"/>
      <c r="V55" s="204"/>
      <c r="W55" s="204"/>
      <c r="X55" s="205"/>
    </row>
    <row r="56" spans="1:25" s="175" customFormat="1" ht="35.1" customHeight="1" thickBot="1">
      <c r="A56" s="206"/>
      <c r="B56" s="207"/>
      <c r="C56" s="207"/>
      <c r="D56" s="207"/>
      <c r="E56" s="208"/>
      <c r="F56" s="209"/>
      <c r="G56" s="209"/>
      <c r="H56" s="379"/>
      <c r="I56" s="380"/>
      <c r="J56" s="210"/>
      <c r="K56" s="211"/>
      <c r="L56" s="211"/>
      <c r="M56" s="211"/>
      <c r="N56" s="212"/>
      <c r="O56" s="381"/>
      <c r="P56" s="382"/>
      <c r="Q56" s="382"/>
      <c r="R56" s="382"/>
      <c r="S56" s="383"/>
      <c r="T56" s="210"/>
      <c r="U56" s="211"/>
      <c r="V56" s="211"/>
      <c r="W56" s="211"/>
      <c r="X56" s="212"/>
    </row>
    <row r="57" spans="1:25" s="216" customFormat="1" ht="15">
      <c r="A57" s="213"/>
      <c r="B57" s="124"/>
      <c r="C57" s="124"/>
      <c r="D57" s="124"/>
      <c r="E57" s="124"/>
      <c r="F57" s="175"/>
      <c r="G57" s="178"/>
      <c r="H57" s="178"/>
      <c r="I57" s="214"/>
      <c r="J57" s="175"/>
      <c r="K57" s="175"/>
      <c r="L57" s="215"/>
      <c r="M57" s="213"/>
      <c r="N57" s="213"/>
      <c r="O57" s="175"/>
      <c r="P57" s="175"/>
      <c r="Q57" s="215"/>
      <c r="R57" s="213"/>
      <c r="S57" s="213"/>
      <c r="T57" s="175"/>
      <c r="U57" s="175"/>
      <c r="V57" s="215"/>
      <c r="W57" s="213"/>
      <c r="X57" s="213"/>
      <c r="Y57" s="175"/>
    </row>
    <row r="58" spans="1:25" s="216" customFormat="1" ht="15">
      <c r="A58" s="213"/>
      <c r="B58" s="124"/>
      <c r="C58" s="124"/>
      <c r="D58" s="124"/>
      <c r="E58" s="124"/>
      <c r="F58" s="175"/>
      <c r="G58" s="178"/>
      <c r="H58" s="178"/>
      <c r="I58" s="214"/>
      <c r="J58" s="175"/>
      <c r="K58" s="175"/>
      <c r="L58" s="215"/>
      <c r="M58" s="213"/>
      <c r="N58" s="213"/>
      <c r="O58" s="175"/>
      <c r="P58" s="175"/>
      <c r="Q58" s="215"/>
      <c r="R58" s="213"/>
      <c r="S58" s="213"/>
      <c r="T58" s="175"/>
      <c r="U58" s="175"/>
      <c r="V58" s="215"/>
      <c r="W58" s="213"/>
      <c r="X58" s="213"/>
      <c r="Y58" s="175"/>
    </row>
    <row r="59" spans="1:25" s="217" customFormat="1" ht="15" customHeight="1">
      <c r="A59" s="213"/>
      <c r="B59" s="124"/>
      <c r="C59" s="124"/>
      <c r="D59" s="124"/>
      <c r="E59" s="124"/>
      <c r="F59" s="175"/>
      <c r="G59" s="178"/>
      <c r="H59" s="178"/>
      <c r="I59" s="214"/>
      <c r="J59" s="175"/>
      <c r="K59" s="175"/>
      <c r="L59" s="215"/>
      <c r="M59" s="213"/>
      <c r="N59" s="213"/>
      <c r="O59" s="175"/>
      <c r="P59" s="175"/>
      <c r="Q59" s="215"/>
      <c r="R59" s="213"/>
      <c r="S59" s="213"/>
      <c r="T59" s="175"/>
      <c r="U59" s="175"/>
      <c r="V59" s="215"/>
      <c r="W59" s="213"/>
      <c r="X59" s="213"/>
      <c r="Y59" s="175"/>
    </row>
    <row r="60" spans="1:25" s="217" customFormat="1" ht="15" customHeight="1">
      <c r="A60" s="213"/>
      <c r="B60" s="124"/>
      <c r="C60" s="124"/>
      <c r="D60" s="124"/>
      <c r="E60" s="124"/>
      <c r="F60" s="175"/>
      <c r="G60" s="178"/>
      <c r="H60" s="178"/>
      <c r="I60" s="214"/>
      <c r="J60" s="175"/>
      <c r="K60" s="175"/>
      <c r="L60" s="215"/>
      <c r="M60" s="213"/>
      <c r="N60" s="213"/>
      <c r="O60" s="175"/>
      <c r="P60" s="175"/>
      <c r="Q60" s="215"/>
      <c r="R60" s="213"/>
      <c r="S60" s="213"/>
      <c r="T60" s="175"/>
      <c r="U60" s="175"/>
      <c r="V60" s="215"/>
      <c r="W60" s="213"/>
      <c r="X60" s="213"/>
      <c r="Y60" s="175"/>
    </row>
    <row r="61" spans="1:25" s="217" customFormat="1" ht="15" customHeight="1">
      <c r="A61" s="213"/>
      <c r="B61" s="124"/>
      <c r="C61" s="124"/>
      <c r="D61" s="124"/>
      <c r="E61" s="124"/>
      <c r="F61" s="175"/>
      <c r="G61" s="178"/>
      <c r="H61" s="178"/>
      <c r="I61" s="214"/>
      <c r="J61" s="175"/>
      <c r="K61" s="175"/>
      <c r="L61" s="215"/>
      <c r="M61" s="213"/>
      <c r="N61" s="213"/>
      <c r="O61" s="175"/>
      <c r="P61" s="175"/>
      <c r="Q61" s="215"/>
      <c r="R61" s="213"/>
      <c r="S61" s="213"/>
      <c r="T61" s="175"/>
      <c r="U61" s="175"/>
      <c r="V61" s="215"/>
      <c r="W61" s="213"/>
      <c r="X61" s="213"/>
      <c r="Y61" s="175"/>
    </row>
    <row r="62" spans="1:25" s="217" customFormat="1" ht="15" customHeight="1">
      <c r="A62" s="213"/>
      <c r="B62" s="124"/>
      <c r="C62" s="252"/>
      <c r="D62" s="253" t="s">
        <v>205</v>
      </c>
      <c r="E62" s="124"/>
      <c r="F62" s="254">
        <f>G62+G63+G67+G76+G83+G84</f>
        <v>140</v>
      </c>
      <c r="G62" s="255">
        <v>58</v>
      </c>
      <c r="H62" s="255"/>
      <c r="I62" s="256" t="s">
        <v>206</v>
      </c>
      <c r="J62" s="175"/>
      <c r="K62" s="257">
        <v>76</v>
      </c>
      <c r="L62" s="215" t="s">
        <v>207</v>
      </c>
      <c r="M62" s="213"/>
      <c r="N62" s="213"/>
      <c r="O62" s="175"/>
      <c r="P62" s="258">
        <v>68</v>
      </c>
      <c r="Q62" s="259" t="s">
        <v>208</v>
      </c>
      <c r="R62" s="260"/>
      <c r="S62" s="213"/>
      <c r="T62" s="175"/>
      <c r="U62" s="257"/>
      <c r="V62" s="215"/>
      <c r="W62" s="213"/>
      <c r="X62" s="213"/>
      <c r="Y62" s="175"/>
    </row>
    <row r="63" spans="1:25" ht="15" customHeight="1">
      <c r="C63" s="261"/>
      <c r="D63" s="261"/>
      <c r="F63" s="262"/>
      <c r="G63" s="263">
        <v>16</v>
      </c>
      <c r="H63" s="263"/>
      <c r="I63" s="261" t="s">
        <v>209</v>
      </c>
      <c r="K63" s="264">
        <v>144</v>
      </c>
      <c r="L63" s="23" t="s">
        <v>210</v>
      </c>
      <c r="P63" s="265">
        <v>144</v>
      </c>
      <c r="Q63" s="266" t="s">
        <v>211</v>
      </c>
      <c r="R63" s="266"/>
      <c r="U63" s="267">
        <f>122</f>
        <v>122</v>
      </c>
      <c r="V63" s="268" t="s">
        <v>212</v>
      </c>
    </row>
    <row r="64" spans="1:25" ht="15" customHeight="1">
      <c r="C64" s="261"/>
      <c r="D64" s="269" t="s">
        <v>213</v>
      </c>
      <c r="F64" s="270">
        <f>H64</f>
        <v>122</v>
      </c>
      <c r="G64" s="261"/>
      <c r="H64" s="263">
        <v>122</v>
      </c>
      <c r="I64" s="271" t="s">
        <v>214</v>
      </c>
      <c r="K64" s="272">
        <v>200</v>
      </c>
      <c r="L64" s="23" t="s">
        <v>215</v>
      </c>
      <c r="P64" s="273">
        <v>195</v>
      </c>
      <c r="Q64" s="266" t="s">
        <v>216</v>
      </c>
      <c r="R64" s="266"/>
      <c r="U64" s="267">
        <v>52</v>
      </c>
      <c r="V64" s="268" t="s">
        <v>217</v>
      </c>
    </row>
    <row r="65" spans="3:23" ht="15" customHeight="1">
      <c r="C65" s="261"/>
      <c r="D65" s="261"/>
      <c r="F65" s="270">
        <f>H65+H75</f>
        <v>62</v>
      </c>
      <c r="G65" s="261"/>
      <c r="H65" s="263">
        <v>52</v>
      </c>
      <c r="I65" s="271" t="s">
        <v>218</v>
      </c>
      <c r="K65" s="264">
        <v>7</v>
      </c>
      <c r="L65" s="23" t="s">
        <v>219</v>
      </c>
      <c r="P65" s="265">
        <v>7</v>
      </c>
      <c r="Q65" s="266" t="s">
        <v>219</v>
      </c>
      <c r="R65" s="266"/>
      <c r="U65" s="267">
        <v>6</v>
      </c>
      <c r="V65" s="268" t="s">
        <v>220</v>
      </c>
    </row>
    <row r="66" spans="3:23" ht="15" customHeight="1">
      <c r="C66" s="261"/>
      <c r="D66" s="261"/>
      <c r="F66" s="270">
        <f>H66</f>
        <v>6</v>
      </c>
      <c r="G66" s="261"/>
      <c r="H66" s="263">
        <v>6</v>
      </c>
      <c r="I66" s="271" t="s">
        <v>221</v>
      </c>
      <c r="K66" s="272">
        <v>193</v>
      </c>
      <c r="L66" s="23" t="s">
        <v>222</v>
      </c>
      <c r="P66" s="273">
        <v>190</v>
      </c>
      <c r="Q66" s="266" t="s">
        <v>223</v>
      </c>
      <c r="R66" s="266"/>
      <c r="U66" s="267">
        <v>10</v>
      </c>
      <c r="V66" s="268" t="s">
        <v>224</v>
      </c>
    </row>
    <row r="67" spans="3:23" ht="15" customHeight="1">
      <c r="C67" s="261"/>
      <c r="D67" s="261"/>
      <c r="F67" s="262"/>
      <c r="G67" s="263">
        <v>4</v>
      </c>
      <c r="H67" s="263"/>
      <c r="I67" s="261" t="s">
        <v>225</v>
      </c>
      <c r="K67" s="267">
        <v>6</v>
      </c>
      <c r="L67" s="23" t="s">
        <v>226</v>
      </c>
      <c r="P67" s="274">
        <v>6</v>
      </c>
      <c r="Q67" s="266" t="s">
        <v>227</v>
      </c>
      <c r="R67" s="266"/>
      <c r="U67" s="267">
        <v>1</v>
      </c>
      <c r="V67" s="268" t="s">
        <v>228</v>
      </c>
    </row>
    <row r="68" spans="3:23" ht="15" customHeight="1">
      <c r="C68" s="261"/>
      <c r="D68" s="261"/>
      <c r="F68" s="262"/>
      <c r="G68" s="275">
        <v>4</v>
      </c>
      <c r="H68" s="275"/>
      <c r="I68" s="261" t="s">
        <v>229</v>
      </c>
      <c r="P68" s="273"/>
      <c r="Q68" s="266"/>
      <c r="R68" s="266"/>
      <c r="U68" s="267">
        <v>3</v>
      </c>
      <c r="V68" s="268" t="s">
        <v>230</v>
      </c>
    </row>
    <row r="69" spans="3:23" ht="15" customHeight="1">
      <c r="C69" s="261"/>
      <c r="D69" s="261"/>
      <c r="F69" s="262"/>
      <c r="G69" s="275">
        <v>2</v>
      </c>
      <c r="H69" s="275"/>
      <c r="I69" s="261" t="s">
        <v>231</v>
      </c>
      <c r="K69" s="276">
        <f>SUM(K62:K68)</f>
        <v>626</v>
      </c>
      <c r="M69" s="128">
        <f>N19/K69</f>
        <v>73.748328552909584</v>
      </c>
      <c r="P69" s="277">
        <f>SUM(P62:P68)</f>
        <v>610</v>
      </c>
      <c r="Q69" s="266"/>
      <c r="R69" s="278">
        <f>$S$19/P69</f>
        <v>162.94866466558915</v>
      </c>
      <c r="U69" s="267">
        <v>1</v>
      </c>
      <c r="V69" s="268" t="s">
        <v>232</v>
      </c>
    </row>
    <row r="70" spans="3:23" ht="15" customHeight="1">
      <c r="C70" s="261"/>
      <c r="D70" s="261"/>
      <c r="F70" s="262"/>
      <c r="G70" s="275">
        <v>3</v>
      </c>
      <c r="H70" s="275"/>
      <c r="I70" s="261" t="s">
        <v>233</v>
      </c>
      <c r="P70" s="273"/>
      <c r="Q70" s="266"/>
      <c r="R70" s="266"/>
      <c r="U70" s="267">
        <v>1</v>
      </c>
      <c r="V70" s="268" t="s">
        <v>234</v>
      </c>
    </row>
    <row r="71" spans="3:23" ht="15" customHeight="1">
      <c r="C71" s="261"/>
      <c r="D71" s="261"/>
      <c r="F71" s="262"/>
      <c r="G71" s="275">
        <v>3</v>
      </c>
      <c r="H71" s="275"/>
      <c r="I71" s="261" t="s">
        <v>235</v>
      </c>
      <c r="K71" s="23">
        <f>K69-$H$90</f>
        <v>430</v>
      </c>
      <c r="P71" s="266">
        <f>P69-$H$90</f>
        <v>414</v>
      </c>
      <c r="Q71" s="266"/>
      <c r="R71" s="266"/>
      <c r="U71" s="272">
        <v>8</v>
      </c>
      <c r="V71" s="23" t="s">
        <v>236</v>
      </c>
    </row>
    <row r="72" spans="3:23" ht="15" customHeight="1">
      <c r="C72" s="261"/>
      <c r="D72" s="261"/>
      <c r="F72" s="262"/>
      <c r="G72" s="275">
        <v>2</v>
      </c>
      <c r="H72" s="275"/>
      <c r="I72" s="261" t="s">
        <v>237</v>
      </c>
      <c r="P72" s="272"/>
      <c r="U72" s="272">
        <v>5</v>
      </c>
      <c r="V72" s="23" t="s">
        <v>238</v>
      </c>
    </row>
    <row r="73" spans="3:23" ht="15" customHeight="1">
      <c r="C73" s="261"/>
      <c r="D73" s="261"/>
      <c r="F73" s="262"/>
      <c r="G73" s="275">
        <v>2</v>
      </c>
      <c r="H73" s="275"/>
      <c r="I73" s="261" t="s">
        <v>239</v>
      </c>
      <c r="P73" s="272"/>
      <c r="U73" s="272">
        <v>4</v>
      </c>
      <c r="V73" s="23" t="s">
        <v>240</v>
      </c>
    </row>
    <row r="74" spans="3:23" ht="15" customHeight="1">
      <c r="C74" s="261"/>
      <c r="D74" s="261"/>
      <c r="F74" s="262"/>
      <c r="G74" s="275">
        <v>2</v>
      </c>
      <c r="H74" s="275"/>
      <c r="I74" s="261" t="s">
        <v>241</v>
      </c>
      <c r="P74" s="272"/>
    </row>
    <row r="75" spans="3:23" ht="15" customHeight="1">
      <c r="C75" s="279"/>
      <c r="D75" s="280" t="s">
        <v>242</v>
      </c>
      <c r="F75" s="281"/>
      <c r="G75" s="279"/>
      <c r="H75" s="282">
        <v>10</v>
      </c>
      <c r="I75" s="283" t="s">
        <v>243</v>
      </c>
      <c r="P75" s="284">
        <v>10</v>
      </c>
      <c r="Q75" s="268" t="s">
        <v>244</v>
      </c>
      <c r="R75" s="268"/>
      <c r="S75" s="268"/>
      <c r="U75" s="276">
        <f>SUM(U63:U73)</f>
        <v>213</v>
      </c>
      <c r="W75" s="128">
        <f>X19/U75</f>
        <v>1104.2253521126761</v>
      </c>
    </row>
    <row r="76" spans="3:23" ht="15" customHeight="1">
      <c r="C76" s="279"/>
      <c r="D76" s="279"/>
      <c r="F76" s="281"/>
      <c r="G76" s="282">
        <v>57</v>
      </c>
      <c r="H76" s="282"/>
      <c r="I76" s="279" t="s">
        <v>245</v>
      </c>
      <c r="P76" s="284">
        <v>1</v>
      </c>
      <c r="Q76" s="268" t="s">
        <v>246</v>
      </c>
      <c r="R76" s="268"/>
      <c r="S76" s="268"/>
      <c r="U76" s="285">
        <f>U75-(U71+U72+U73)</f>
        <v>196</v>
      </c>
    </row>
    <row r="77" spans="3:23" ht="15" customHeight="1">
      <c r="C77" s="286"/>
      <c r="D77" s="286"/>
      <c r="F77" s="287"/>
      <c r="G77" s="288">
        <v>2</v>
      </c>
      <c r="H77" s="288"/>
      <c r="I77" s="289" t="s">
        <v>247</v>
      </c>
      <c r="P77" s="284">
        <v>1</v>
      </c>
      <c r="Q77" s="268" t="s">
        <v>248</v>
      </c>
      <c r="R77" s="268"/>
      <c r="S77" s="268"/>
    </row>
    <row r="78" spans="3:23" ht="15" customHeight="1">
      <c r="C78" s="286"/>
      <c r="D78" s="290" t="s">
        <v>249</v>
      </c>
      <c r="F78" s="287"/>
      <c r="G78" s="291">
        <v>1</v>
      </c>
      <c r="H78" s="291"/>
      <c r="I78" s="292" t="s">
        <v>250</v>
      </c>
      <c r="P78" s="284">
        <v>122</v>
      </c>
      <c r="Q78" s="268" t="s">
        <v>251</v>
      </c>
      <c r="R78" s="268"/>
      <c r="S78" s="268"/>
    </row>
    <row r="79" spans="3:23" ht="15" customHeight="1">
      <c r="C79" s="286"/>
      <c r="D79" s="286"/>
      <c r="F79" s="287"/>
      <c r="G79" s="286"/>
      <c r="H79" s="291">
        <v>2</v>
      </c>
      <c r="I79" s="292" t="s">
        <v>252</v>
      </c>
      <c r="P79" s="284">
        <v>52</v>
      </c>
      <c r="Q79" s="268" t="s">
        <v>253</v>
      </c>
      <c r="R79" s="268"/>
      <c r="S79" s="268"/>
    </row>
    <row r="80" spans="3:23" ht="15" customHeight="1">
      <c r="C80" s="286"/>
      <c r="D80" s="286"/>
      <c r="F80" s="287"/>
      <c r="G80" s="286"/>
      <c r="H80" s="288">
        <v>2</v>
      </c>
      <c r="I80" s="286" t="s">
        <v>254</v>
      </c>
      <c r="P80" s="284">
        <v>6</v>
      </c>
      <c r="Q80" s="268" t="s">
        <v>255</v>
      </c>
      <c r="R80" s="268"/>
    </row>
    <row r="81" spans="1:25" ht="15" customHeight="1">
      <c r="C81" s="293"/>
      <c r="D81" s="293"/>
      <c r="F81" s="294"/>
      <c r="G81" s="293"/>
      <c r="H81" s="295">
        <v>1</v>
      </c>
      <c r="I81" s="296" t="s">
        <v>256</v>
      </c>
      <c r="P81" s="284">
        <v>1</v>
      </c>
      <c r="Q81" s="268" t="s">
        <v>257</v>
      </c>
      <c r="R81" s="268"/>
    </row>
    <row r="82" spans="1:25" ht="15" customHeight="1">
      <c r="C82" s="293"/>
      <c r="D82" s="293"/>
      <c r="F82" s="294"/>
      <c r="G82" s="293"/>
      <c r="H82" s="295">
        <v>1</v>
      </c>
      <c r="I82" s="297" t="s">
        <v>258</v>
      </c>
      <c r="P82" s="284">
        <v>3</v>
      </c>
      <c r="Q82" s="268" t="s">
        <v>259</v>
      </c>
      <c r="R82" s="268"/>
    </row>
    <row r="83" spans="1:25" ht="15" customHeight="1">
      <c r="C83" s="293"/>
      <c r="D83" s="297" t="s">
        <v>260</v>
      </c>
      <c r="F83" s="294"/>
      <c r="G83" s="298">
        <v>3</v>
      </c>
      <c r="H83" s="298"/>
      <c r="I83" s="293" t="s">
        <v>261</v>
      </c>
      <c r="P83" s="272">
        <v>8</v>
      </c>
      <c r="Q83" s="23" t="s">
        <v>262</v>
      </c>
    </row>
    <row r="84" spans="1:25" ht="15" customHeight="1">
      <c r="C84" s="293"/>
      <c r="D84" s="293"/>
      <c r="F84" s="294"/>
      <c r="G84" s="298">
        <v>2</v>
      </c>
      <c r="H84" s="298"/>
      <c r="I84" s="293" t="s">
        <v>263</v>
      </c>
      <c r="P84" s="272">
        <v>5</v>
      </c>
      <c r="Q84" s="23" t="s">
        <v>264</v>
      </c>
    </row>
    <row r="85" spans="1:25" ht="15" customHeight="1">
      <c r="C85" s="293"/>
      <c r="D85" s="293"/>
      <c r="F85" s="294"/>
      <c r="G85" s="295">
        <v>2</v>
      </c>
      <c r="H85" s="295"/>
      <c r="I85" s="293" t="s">
        <v>265</v>
      </c>
      <c r="P85" s="272">
        <v>4</v>
      </c>
      <c r="Q85" s="23" t="s">
        <v>266</v>
      </c>
    </row>
    <row r="86" spans="1:25" ht="15" customHeight="1">
      <c r="C86" s="293"/>
      <c r="D86" s="293"/>
      <c r="F86" s="294"/>
      <c r="G86" s="295">
        <v>2</v>
      </c>
      <c r="H86" s="295"/>
      <c r="I86" s="293" t="s">
        <v>267</v>
      </c>
      <c r="P86" s="276">
        <f>SUM(P75:P85)</f>
        <v>213</v>
      </c>
      <c r="R86" s="128">
        <f>$S$19/P86</f>
        <v>466.66049505168729</v>
      </c>
    </row>
    <row r="87" spans="1:25" ht="15" customHeight="1">
      <c r="C87" s="293"/>
      <c r="D87" s="293"/>
      <c r="F87" s="294"/>
      <c r="G87" s="295">
        <v>4</v>
      </c>
      <c r="H87" s="295"/>
      <c r="I87" s="293" t="s">
        <v>268</v>
      </c>
      <c r="P87" s="285">
        <f>P86-(P83+P84+P85)</f>
        <v>196</v>
      </c>
    </row>
    <row r="88" spans="1:25" ht="15" customHeight="1">
      <c r="C88" s="293"/>
      <c r="D88" s="293"/>
      <c r="F88" s="299">
        <f>G88</f>
        <v>11</v>
      </c>
      <c r="G88" s="298">
        <v>11</v>
      </c>
      <c r="H88" s="298"/>
      <c r="I88" s="293" t="s">
        <v>269</v>
      </c>
    </row>
    <row r="89" spans="1:25" ht="15" customHeight="1" thickBot="1">
      <c r="C89" s="293"/>
      <c r="D89" s="293"/>
      <c r="F89" s="300"/>
      <c r="G89" s="295">
        <v>1</v>
      </c>
      <c r="H89" s="295"/>
      <c r="I89" s="293" t="s">
        <v>270</v>
      </c>
    </row>
    <row r="90" spans="1:25" s="244" customFormat="1" ht="15" customHeight="1" thickTop="1" thickBot="1">
      <c r="A90" s="301"/>
      <c r="B90" s="302"/>
      <c r="C90" s="303">
        <f>AVERAGE(M90,R90)</f>
        <v>23196.305335412879</v>
      </c>
      <c r="D90" s="302"/>
      <c r="E90" s="302"/>
      <c r="F90" s="304">
        <f>SUM(F62:F89)</f>
        <v>341</v>
      </c>
      <c r="G90" s="304">
        <f>SUM(G62:G89)</f>
        <v>181</v>
      </c>
      <c r="H90" s="304">
        <f>SUM(H62:H89)</f>
        <v>196</v>
      </c>
      <c r="I90" s="261"/>
      <c r="J90" s="261"/>
      <c r="K90" s="261"/>
      <c r="L90" s="261"/>
      <c r="M90" s="305">
        <f>$H$90*M69</f>
        <v>14454.672396370279</v>
      </c>
      <c r="N90" s="261"/>
      <c r="O90" s="261"/>
      <c r="P90" s="261"/>
      <c r="Q90" s="261"/>
      <c r="R90" s="305">
        <f>$H$90*R69</f>
        <v>31937.938274455475</v>
      </c>
      <c r="S90" s="261"/>
      <c r="T90" s="261"/>
      <c r="U90" s="261"/>
      <c r="V90" s="261"/>
      <c r="W90" s="305">
        <f>$H$90*W75</f>
        <v>216428.1690140845</v>
      </c>
      <c r="X90" s="261"/>
      <c r="Y90" s="261"/>
    </row>
    <row r="91" spans="1:25" ht="15" customHeight="1" thickTop="1">
      <c r="G91" s="520">
        <f>G90+H90</f>
        <v>377</v>
      </c>
      <c r="H91" s="521"/>
    </row>
    <row r="92" spans="1:25" ht="15" customHeight="1"/>
    <row r="93" spans="1:25" ht="15" customHeight="1"/>
    <row r="94" spans="1:25" ht="15" customHeight="1"/>
    <row r="95" spans="1:25" ht="15" customHeight="1"/>
    <row r="96" spans="1:25" ht="15" customHeight="1"/>
    <row r="97" spans="6:9" ht="30" customHeight="1">
      <c r="G97" s="306"/>
      <c r="H97" s="307" t="s">
        <v>271</v>
      </c>
      <c r="I97" s="308"/>
    </row>
    <row r="98" spans="6:9" ht="20.100000000000001" customHeight="1">
      <c r="F98" s="283"/>
      <c r="G98" s="309">
        <v>6</v>
      </c>
      <c r="H98" s="310">
        <v>6</v>
      </c>
      <c r="I98" s="310" t="s">
        <v>271</v>
      </c>
    </row>
    <row r="99" spans="6:9" ht="20.100000000000001" customHeight="1">
      <c r="F99" s="283"/>
      <c r="G99" s="309">
        <v>55</v>
      </c>
      <c r="H99" s="310">
        <v>55</v>
      </c>
      <c r="I99" s="310" t="s">
        <v>272</v>
      </c>
    </row>
    <row r="100" spans="6:9" ht="20.100000000000001" customHeight="1">
      <c r="F100" s="279"/>
      <c r="G100" s="279">
        <v>33</v>
      </c>
      <c r="H100" s="311">
        <v>33</v>
      </c>
      <c r="I100" s="311" t="s">
        <v>273</v>
      </c>
    </row>
    <row r="101" spans="6:9" ht="20.100000000000001" customHeight="1">
      <c r="F101" s="279"/>
      <c r="G101" s="279">
        <v>6</v>
      </c>
      <c r="H101" s="311">
        <v>6</v>
      </c>
      <c r="I101" s="311" t="s">
        <v>274</v>
      </c>
    </row>
    <row r="102" spans="6:9" ht="20.100000000000001" customHeight="1">
      <c r="F102" s="279"/>
      <c r="G102" s="279">
        <v>3</v>
      </c>
      <c r="H102" s="311">
        <v>3</v>
      </c>
      <c r="I102" s="311" t="s">
        <v>275</v>
      </c>
    </row>
    <row r="103" spans="6:9" ht="20.100000000000001" customHeight="1">
      <c r="F103" s="261"/>
      <c r="G103" s="261">
        <v>2</v>
      </c>
      <c r="H103" s="312">
        <v>2</v>
      </c>
      <c r="I103" s="312" t="s">
        <v>276</v>
      </c>
    </row>
    <row r="104" spans="6:9" ht="20.100000000000001" customHeight="1">
      <c r="F104" s="261"/>
      <c r="G104" s="261">
        <v>2</v>
      </c>
      <c r="H104" s="312">
        <v>2</v>
      </c>
      <c r="I104" s="312" t="s">
        <v>277</v>
      </c>
    </row>
    <row r="105" spans="6:9" ht="20.100000000000001" customHeight="1">
      <c r="F105" s="261"/>
      <c r="G105" s="261">
        <v>20</v>
      </c>
      <c r="H105" s="312">
        <v>20</v>
      </c>
      <c r="I105" s="312" t="s">
        <v>278</v>
      </c>
    </row>
    <row r="106" spans="6:9" ht="20.100000000000001" customHeight="1">
      <c r="F106" s="261"/>
      <c r="G106" s="261">
        <v>2</v>
      </c>
      <c r="H106" s="312">
        <v>2</v>
      </c>
      <c r="I106" s="312" t="s">
        <v>279</v>
      </c>
    </row>
    <row r="107" spans="6:9" ht="20.100000000000001" customHeight="1">
      <c r="F107" s="261"/>
      <c r="G107" s="261">
        <v>52</v>
      </c>
      <c r="H107" s="312">
        <v>52</v>
      </c>
      <c r="I107" s="312" t="s">
        <v>280</v>
      </c>
    </row>
    <row r="108" spans="6:9" ht="20.100000000000001" customHeight="1">
      <c r="F108" s="261"/>
      <c r="G108" s="261">
        <v>67</v>
      </c>
      <c r="H108" s="312">
        <v>67</v>
      </c>
      <c r="I108" s="312" t="s">
        <v>281</v>
      </c>
    </row>
    <row r="109" spans="6:9" ht="20.100000000000001" customHeight="1">
      <c r="F109" s="261"/>
      <c r="G109" s="261">
        <v>20</v>
      </c>
      <c r="H109" s="312">
        <v>20</v>
      </c>
      <c r="I109" s="312" t="s">
        <v>282</v>
      </c>
    </row>
    <row r="110" spans="6:9" ht="20.100000000000001" customHeight="1">
      <c r="F110" s="261"/>
      <c r="G110" s="261">
        <v>67</v>
      </c>
      <c r="H110" s="312">
        <v>67</v>
      </c>
      <c r="I110" s="312" t="s">
        <v>283</v>
      </c>
    </row>
    <row r="111" spans="6:9" ht="20.100000000000001" customHeight="1">
      <c r="F111" s="261"/>
      <c r="G111" s="261">
        <v>22</v>
      </c>
      <c r="H111" s="312">
        <v>22</v>
      </c>
      <c r="I111" s="312" t="s">
        <v>284</v>
      </c>
    </row>
    <row r="112" spans="6:9" ht="20.100000000000001" customHeight="1">
      <c r="F112" s="261"/>
      <c r="G112" s="261">
        <v>6</v>
      </c>
      <c r="H112" s="312">
        <v>6</v>
      </c>
      <c r="I112" s="312" t="s">
        <v>285</v>
      </c>
    </row>
    <row r="113" spans="6:9" ht="20.100000000000001" customHeight="1">
      <c r="F113" s="286"/>
      <c r="G113" s="286"/>
      <c r="H113" s="313">
        <v>1</v>
      </c>
      <c r="I113" s="313" t="s">
        <v>286</v>
      </c>
    </row>
    <row r="114" spans="6:9" ht="20.100000000000001" customHeight="1">
      <c r="F114" s="286"/>
      <c r="G114" s="286"/>
      <c r="H114" s="313">
        <v>3</v>
      </c>
      <c r="I114" s="313" t="s">
        <v>287</v>
      </c>
    </row>
    <row r="115" spans="6:9" ht="20.100000000000001" customHeight="1">
      <c r="F115" s="293"/>
      <c r="G115" s="293"/>
      <c r="H115" s="314">
        <v>1</v>
      </c>
      <c r="I115" s="314" t="s">
        <v>248</v>
      </c>
    </row>
    <row r="116" spans="6:9" ht="20.100000000000001" customHeight="1">
      <c r="G116" s="315">
        <f>SUM(G98:G115)</f>
        <v>363</v>
      </c>
      <c r="H116" s="315">
        <f>SUM(H98:H115)</f>
        <v>368</v>
      </c>
      <c r="I116" s="316"/>
    </row>
    <row r="117" spans="6:9" ht="20.100000000000001" customHeight="1">
      <c r="H117" s="316"/>
      <c r="I117" s="316"/>
    </row>
    <row r="118" spans="6:9" ht="20.100000000000001" customHeight="1">
      <c r="H118" s="307" t="s">
        <v>288</v>
      </c>
      <c r="I118" s="308"/>
    </row>
    <row r="119" spans="6:9" ht="20.100000000000001" customHeight="1">
      <c r="H119" s="312">
        <v>16</v>
      </c>
      <c r="I119" s="312" t="s">
        <v>289</v>
      </c>
    </row>
    <row r="120" spans="6:9" ht="20.100000000000001" customHeight="1">
      <c r="H120" s="312">
        <v>2</v>
      </c>
      <c r="I120" s="312" t="s">
        <v>290</v>
      </c>
    </row>
    <row r="121" spans="6:9" ht="20.100000000000001" customHeight="1">
      <c r="H121" s="312">
        <v>2</v>
      </c>
      <c r="I121" s="312" t="s">
        <v>291</v>
      </c>
    </row>
    <row r="122" spans="6:9" ht="20.100000000000001" customHeight="1">
      <c r="H122" s="311">
        <v>2</v>
      </c>
      <c r="I122" s="311" t="s">
        <v>292</v>
      </c>
    </row>
    <row r="123" spans="6:9" ht="20.100000000000001" customHeight="1">
      <c r="H123" s="311">
        <v>6</v>
      </c>
      <c r="I123" s="311" t="s">
        <v>293</v>
      </c>
    </row>
    <row r="124" spans="6:9" ht="20.100000000000001" customHeight="1">
      <c r="H124" s="313">
        <v>1</v>
      </c>
      <c r="I124" s="313" t="s">
        <v>294</v>
      </c>
    </row>
    <row r="125" spans="6:9" ht="20.100000000000001" customHeight="1">
      <c r="H125" s="315">
        <f>SUM(H119:H124)</f>
        <v>29</v>
      </c>
    </row>
    <row r="126" spans="6:9" ht="20.100000000000001" customHeight="1"/>
    <row r="127" spans="6:9" ht="20.100000000000001" customHeight="1"/>
    <row r="128" spans="6:9" ht="20.100000000000001" customHeight="1"/>
    <row r="129" ht="20.100000000000001" customHeight="1"/>
  </sheetData>
  <sheetProtection formatCells="0" formatColumns="0" formatRows="0" insertColumns="0" insertRows="0" insertHyperlinks="0" deleteColumns="0" deleteRows="0" sort="0" autoFilter="0" pivotTables="0"/>
  <mergeCells count="154">
    <mergeCell ref="L1:M1"/>
    <mergeCell ref="Q1:R1"/>
    <mergeCell ref="V1:W1"/>
    <mergeCell ref="F2:I2"/>
    <mergeCell ref="J2:N2"/>
    <mergeCell ref="O2:S2"/>
    <mergeCell ref="T2:X2"/>
    <mergeCell ref="A3:D3"/>
    <mergeCell ref="F3:I3"/>
    <mergeCell ref="J3:N3"/>
    <mergeCell ref="O3:S3"/>
    <mergeCell ref="T3:X3"/>
    <mergeCell ref="T4:X4"/>
    <mergeCell ref="Q5:S5"/>
    <mergeCell ref="T5:T7"/>
    <mergeCell ref="U5:U7"/>
    <mergeCell ref="V5:X5"/>
    <mergeCell ref="F29:I29"/>
    <mergeCell ref="A31:D31"/>
    <mergeCell ref="F31:I31"/>
    <mergeCell ref="J31:N31"/>
    <mergeCell ref="O31:S31"/>
    <mergeCell ref="T31:X31"/>
    <mergeCell ref="A5:A7"/>
    <mergeCell ref="B5:B7"/>
    <mergeCell ref="C5:D5"/>
    <mergeCell ref="J5:J7"/>
    <mergeCell ref="K5:K7"/>
    <mergeCell ref="L5:N5"/>
    <mergeCell ref="O5:O7"/>
    <mergeCell ref="P5:P7"/>
    <mergeCell ref="A4:D4"/>
    <mergeCell ref="F4:F5"/>
    <mergeCell ref="G4:I5"/>
    <mergeCell ref="J4:N4"/>
    <mergeCell ref="O4:S4"/>
    <mergeCell ref="F35:G35"/>
    <mergeCell ref="J35:N35"/>
    <mergeCell ref="O35:S35"/>
    <mergeCell ref="T35:X35"/>
    <mergeCell ref="C36:D36"/>
    <mergeCell ref="A32:C32"/>
    <mergeCell ref="A33:D34"/>
    <mergeCell ref="F33:G34"/>
    <mergeCell ref="H33:I34"/>
    <mergeCell ref="J33:N34"/>
    <mergeCell ref="O33:S34"/>
    <mergeCell ref="T33:X34"/>
    <mergeCell ref="F36:G36"/>
    <mergeCell ref="H36:I36"/>
    <mergeCell ref="J36:N36"/>
    <mergeCell ref="O36:S36"/>
    <mergeCell ref="T36:X36"/>
    <mergeCell ref="A35:B36"/>
    <mergeCell ref="C35:D35"/>
    <mergeCell ref="H38:I38"/>
    <mergeCell ref="J38:N38"/>
    <mergeCell ref="O38:S38"/>
    <mergeCell ref="T38:X38"/>
    <mergeCell ref="A37:B38"/>
    <mergeCell ref="F37:G37"/>
    <mergeCell ref="H37:I37"/>
    <mergeCell ref="J37:N37"/>
    <mergeCell ref="O37:S37"/>
    <mergeCell ref="T37:X37"/>
    <mergeCell ref="F38:G38"/>
    <mergeCell ref="A41:B42"/>
    <mergeCell ref="F41:G41"/>
    <mergeCell ref="H41:I41"/>
    <mergeCell ref="J41:N41"/>
    <mergeCell ref="O41:S41"/>
    <mergeCell ref="T41:X41"/>
    <mergeCell ref="F40:G40"/>
    <mergeCell ref="H40:I40"/>
    <mergeCell ref="J40:N40"/>
    <mergeCell ref="O40:S40"/>
    <mergeCell ref="T40:X40"/>
    <mergeCell ref="A39:B40"/>
    <mergeCell ref="F39:G39"/>
    <mergeCell ref="H39:I39"/>
    <mergeCell ref="J39:N39"/>
    <mergeCell ref="O39:S39"/>
    <mergeCell ref="T39:X39"/>
    <mergeCell ref="F42:G42"/>
    <mergeCell ref="H42:I42"/>
    <mergeCell ref="J42:N42"/>
    <mergeCell ref="O42:S42"/>
    <mergeCell ref="T42:X42"/>
    <mergeCell ref="A45:B46"/>
    <mergeCell ref="F45:G45"/>
    <mergeCell ref="H45:I45"/>
    <mergeCell ref="J45:N45"/>
    <mergeCell ref="O45:S45"/>
    <mergeCell ref="T45:X45"/>
    <mergeCell ref="F44:G44"/>
    <mergeCell ref="H44:I44"/>
    <mergeCell ref="J44:N44"/>
    <mergeCell ref="O44:S44"/>
    <mergeCell ref="T44:X44"/>
    <mergeCell ref="A43:B44"/>
    <mergeCell ref="F43:G43"/>
    <mergeCell ref="H43:I43"/>
    <mergeCell ref="J43:N43"/>
    <mergeCell ref="O43:S43"/>
    <mergeCell ref="T43:X43"/>
    <mergeCell ref="F46:G46"/>
    <mergeCell ref="H46:I46"/>
    <mergeCell ref="J46:N46"/>
    <mergeCell ref="O46:S46"/>
    <mergeCell ref="T46:X46"/>
    <mergeCell ref="F48:G48"/>
    <mergeCell ref="H48:I48"/>
    <mergeCell ref="J48:N48"/>
    <mergeCell ref="O48:S48"/>
    <mergeCell ref="T48:X48"/>
    <mergeCell ref="F47:G47"/>
    <mergeCell ref="H47:I47"/>
    <mergeCell ref="J47:N47"/>
    <mergeCell ref="O47:S47"/>
    <mergeCell ref="T47:X47"/>
    <mergeCell ref="F50:G50"/>
    <mergeCell ref="H50:I50"/>
    <mergeCell ref="J50:N50"/>
    <mergeCell ref="O50:S50"/>
    <mergeCell ref="T50:X50"/>
    <mergeCell ref="F49:G49"/>
    <mergeCell ref="H49:I49"/>
    <mergeCell ref="J49:N49"/>
    <mergeCell ref="O49:S49"/>
    <mergeCell ref="T49:X49"/>
    <mergeCell ref="A54:D54"/>
    <mergeCell ref="F54:G54"/>
    <mergeCell ref="H54:I54"/>
    <mergeCell ref="J54:N54"/>
    <mergeCell ref="O54:S54"/>
    <mergeCell ref="F52:G52"/>
    <mergeCell ref="H52:I52"/>
    <mergeCell ref="J52:N52"/>
    <mergeCell ref="O52:S52"/>
    <mergeCell ref="G91:H91"/>
    <mergeCell ref="F53:G53"/>
    <mergeCell ref="H53:I53"/>
    <mergeCell ref="J53:N53"/>
    <mergeCell ref="O53:S53"/>
    <mergeCell ref="T52:X52"/>
    <mergeCell ref="F51:G51"/>
    <mergeCell ref="H51:I51"/>
    <mergeCell ref="J51:N51"/>
    <mergeCell ref="O51:S51"/>
    <mergeCell ref="T51:X51"/>
    <mergeCell ref="H55:I55"/>
    <mergeCell ref="O55:S55"/>
    <mergeCell ref="H56:I56"/>
    <mergeCell ref="O56:S56"/>
  </mergeCells>
  <printOptions horizontalCentered="1"/>
  <pageMargins left="0.25" right="0.25" top="0.75" bottom="0.75" header="0.3" footer="0.3"/>
  <pageSetup paperSize="8" scale="46" fitToHeight="0" orientation="landscape" verticalDpi="300" r:id="rId1"/>
  <headerFooter alignWithMargins="0">
    <oddFooter>&amp;LKeila Avelino&amp;CPágina &amp;P&amp;R&amp;D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D47198-599C-414F-8550-506E6E1070D7}">
  <sheetPr>
    <tabColor rgb="FF92D050"/>
    <pageSetUpPr fitToPage="1"/>
  </sheetPr>
  <dimension ref="A1:AD59"/>
  <sheetViews>
    <sheetView showGridLines="0" zoomScale="80" zoomScaleNormal="80" zoomScaleSheetLayoutView="25" workbookViewId="0">
      <pane xSplit="9" ySplit="7" topLeftCell="J8" activePane="bottomRight" state="frozen"/>
      <selection pane="topRight" activeCell="E1" sqref="E1"/>
      <selection pane="bottomLeft" activeCell="A13" sqref="A13"/>
      <selection pane="bottomRight" activeCell="J8" sqref="J8"/>
    </sheetView>
  </sheetViews>
  <sheetFormatPr defaultRowHeight="12.75"/>
  <cols>
    <col min="1" max="1" width="10" style="21" customWidth="1"/>
    <col min="2" max="2" width="7.42578125" style="22" customWidth="1"/>
    <col min="3" max="3" width="14.42578125" style="22" customWidth="1"/>
    <col min="4" max="4" width="15" style="22" customWidth="1"/>
    <col min="5" max="5" width="0.85546875" style="22" customWidth="1"/>
    <col min="6" max="6" width="8.140625" style="23" customWidth="1"/>
    <col min="7" max="8" width="10.42578125" style="23" customWidth="1"/>
    <col min="9" max="9" width="77.7109375" style="23" customWidth="1"/>
    <col min="10" max="10" width="9" style="23" customWidth="1"/>
    <col min="11" max="11" width="7.140625" style="23" bestFit="1" customWidth="1"/>
    <col min="12" max="12" width="19.85546875" style="23" customWidth="1"/>
    <col min="13" max="13" width="21.140625" style="23" customWidth="1"/>
    <col min="14" max="14" width="22.140625" style="23" customWidth="1"/>
    <col min="15" max="16" width="9" style="23" customWidth="1"/>
    <col min="17" max="17" width="19.85546875" style="23" customWidth="1"/>
    <col min="18" max="18" width="21.140625" style="23" customWidth="1"/>
    <col min="19" max="19" width="22.140625" style="23" customWidth="1"/>
    <col min="20" max="21" width="9" style="23" customWidth="1"/>
    <col min="22" max="22" width="19.85546875" style="23" customWidth="1"/>
    <col min="23" max="23" width="19.28515625" style="23" customWidth="1"/>
    <col min="24" max="24" width="20.5703125" style="23" customWidth="1"/>
    <col min="25" max="26" width="9" style="23" customWidth="1"/>
    <col min="27" max="27" width="19.85546875" style="23" customWidth="1"/>
    <col min="28" max="28" width="19.28515625" style="23" customWidth="1"/>
    <col min="29" max="29" width="20.5703125" style="23" customWidth="1"/>
    <col min="30" max="30" width="14.85546875" style="23" bestFit="1" customWidth="1"/>
    <col min="31" max="262" width="9.140625" style="24"/>
    <col min="263" max="264" width="10" style="24" customWidth="1"/>
    <col min="265" max="265" width="12" style="24" customWidth="1"/>
    <col min="266" max="266" width="15" style="24" customWidth="1"/>
    <col min="267" max="267" width="0.85546875" style="24" customWidth="1"/>
    <col min="268" max="268" width="8.140625" style="24" customWidth="1"/>
    <col min="269" max="269" width="10.42578125" style="24" customWidth="1"/>
    <col min="270" max="270" width="77.7109375" style="24" customWidth="1"/>
    <col min="271" max="272" width="9" style="24" customWidth="1"/>
    <col min="273" max="273" width="19.85546875" style="24" customWidth="1"/>
    <col min="274" max="274" width="21.140625" style="24" customWidth="1"/>
    <col min="275" max="275" width="22.140625" style="24" customWidth="1"/>
    <col min="276" max="277" width="9" style="24" customWidth="1"/>
    <col min="278" max="278" width="19.85546875" style="24" customWidth="1"/>
    <col min="279" max="279" width="21.140625" style="24" customWidth="1"/>
    <col min="280" max="280" width="22.140625" style="24" customWidth="1"/>
    <col min="281" max="282" width="9" style="24" customWidth="1"/>
    <col min="283" max="283" width="19.85546875" style="24" customWidth="1"/>
    <col min="284" max="284" width="19.28515625" style="24" customWidth="1"/>
    <col min="285" max="285" width="20.5703125" style="24" customWidth="1"/>
    <col min="286" max="286" width="14.85546875" style="24" bestFit="1" customWidth="1"/>
    <col min="287" max="518" width="9.140625" style="24"/>
    <col min="519" max="520" width="10" style="24" customWidth="1"/>
    <col min="521" max="521" width="12" style="24" customWidth="1"/>
    <col min="522" max="522" width="15" style="24" customWidth="1"/>
    <col min="523" max="523" width="0.85546875" style="24" customWidth="1"/>
    <col min="524" max="524" width="8.140625" style="24" customWidth="1"/>
    <col min="525" max="525" width="10.42578125" style="24" customWidth="1"/>
    <col min="526" max="526" width="77.7109375" style="24" customWidth="1"/>
    <col min="527" max="528" width="9" style="24" customWidth="1"/>
    <col min="529" max="529" width="19.85546875" style="24" customWidth="1"/>
    <col min="530" max="530" width="21.140625" style="24" customWidth="1"/>
    <col min="531" max="531" width="22.140625" style="24" customWidth="1"/>
    <col min="532" max="533" width="9" style="24" customWidth="1"/>
    <col min="534" max="534" width="19.85546875" style="24" customWidth="1"/>
    <col min="535" max="535" width="21.140625" style="24" customWidth="1"/>
    <col min="536" max="536" width="22.140625" style="24" customWidth="1"/>
    <col min="537" max="538" width="9" style="24" customWidth="1"/>
    <col min="539" max="539" width="19.85546875" style="24" customWidth="1"/>
    <col min="540" max="540" width="19.28515625" style="24" customWidth="1"/>
    <col min="541" max="541" width="20.5703125" style="24" customWidth="1"/>
    <col min="542" max="542" width="14.85546875" style="24" bestFit="1" customWidth="1"/>
    <col min="543" max="774" width="9.140625" style="24"/>
    <col min="775" max="776" width="10" style="24" customWidth="1"/>
    <col min="777" max="777" width="12" style="24" customWidth="1"/>
    <col min="778" max="778" width="15" style="24" customWidth="1"/>
    <col min="779" max="779" width="0.85546875" style="24" customWidth="1"/>
    <col min="780" max="780" width="8.140625" style="24" customWidth="1"/>
    <col min="781" max="781" width="10.42578125" style="24" customWidth="1"/>
    <col min="782" max="782" width="77.7109375" style="24" customWidth="1"/>
    <col min="783" max="784" width="9" style="24" customWidth="1"/>
    <col min="785" max="785" width="19.85546875" style="24" customWidth="1"/>
    <col min="786" max="786" width="21.140625" style="24" customWidth="1"/>
    <col min="787" max="787" width="22.140625" style="24" customWidth="1"/>
    <col min="788" max="789" width="9" style="24" customWidth="1"/>
    <col min="790" max="790" width="19.85546875" style="24" customWidth="1"/>
    <col min="791" max="791" width="21.140625" style="24" customWidth="1"/>
    <col min="792" max="792" width="22.140625" style="24" customWidth="1"/>
    <col min="793" max="794" width="9" style="24" customWidth="1"/>
    <col min="795" max="795" width="19.85546875" style="24" customWidth="1"/>
    <col min="796" max="796" width="19.28515625" style="24" customWidth="1"/>
    <col min="797" max="797" width="20.5703125" style="24" customWidth="1"/>
    <col min="798" max="798" width="14.85546875" style="24" bestFit="1" customWidth="1"/>
    <col min="799" max="1030" width="9.140625" style="24"/>
    <col min="1031" max="1032" width="10" style="24" customWidth="1"/>
    <col min="1033" max="1033" width="12" style="24" customWidth="1"/>
    <col min="1034" max="1034" width="15" style="24" customWidth="1"/>
    <col min="1035" max="1035" width="0.85546875" style="24" customWidth="1"/>
    <col min="1036" max="1036" width="8.140625" style="24" customWidth="1"/>
    <col min="1037" max="1037" width="10.42578125" style="24" customWidth="1"/>
    <col min="1038" max="1038" width="77.7109375" style="24" customWidth="1"/>
    <col min="1039" max="1040" width="9" style="24" customWidth="1"/>
    <col min="1041" max="1041" width="19.85546875" style="24" customWidth="1"/>
    <col min="1042" max="1042" width="21.140625" style="24" customWidth="1"/>
    <col min="1043" max="1043" width="22.140625" style="24" customWidth="1"/>
    <col min="1044" max="1045" width="9" style="24" customWidth="1"/>
    <col min="1046" max="1046" width="19.85546875" style="24" customWidth="1"/>
    <col min="1047" max="1047" width="21.140625" style="24" customWidth="1"/>
    <col min="1048" max="1048" width="22.140625" style="24" customWidth="1"/>
    <col min="1049" max="1050" width="9" style="24" customWidth="1"/>
    <col min="1051" max="1051" width="19.85546875" style="24" customWidth="1"/>
    <col min="1052" max="1052" width="19.28515625" style="24" customWidth="1"/>
    <col min="1053" max="1053" width="20.5703125" style="24" customWidth="1"/>
    <col min="1054" max="1054" width="14.85546875" style="24" bestFit="1" customWidth="1"/>
    <col min="1055" max="1286" width="9.140625" style="24"/>
    <col min="1287" max="1288" width="10" style="24" customWidth="1"/>
    <col min="1289" max="1289" width="12" style="24" customWidth="1"/>
    <col min="1290" max="1290" width="15" style="24" customWidth="1"/>
    <col min="1291" max="1291" width="0.85546875" style="24" customWidth="1"/>
    <col min="1292" max="1292" width="8.140625" style="24" customWidth="1"/>
    <col min="1293" max="1293" width="10.42578125" style="24" customWidth="1"/>
    <col min="1294" max="1294" width="77.7109375" style="24" customWidth="1"/>
    <col min="1295" max="1296" width="9" style="24" customWidth="1"/>
    <col min="1297" max="1297" width="19.85546875" style="24" customWidth="1"/>
    <col min="1298" max="1298" width="21.140625" style="24" customWidth="1"/>
    <col min="1299" max="1299" width="22.140625" style="24" customWidth="1"/>
    <col min="1300" max="1301" width="9" style="24" customWidth="1"/>
    <col min="1302" max="1302" width="19.85546875" style="24" customWidth="1"/>
    <col min="1303" max="1303" width="21.140625" style="24" customWidth="1"/>
    <col min="1304" max="1304" width="22.140625" style="24" customWidth="1"/>
    <col min="1305" max="1306" width="9" style="24" customWidth="1"/>
    <col min="1307" max="1307" width="19.85546875" style="24" customWidth="1"/>
    <col min="1308" max="1308" width="19.28515625" style="24" customWidth="1"/>
    <col min="1309" max="1309" width="20.5703125" style="24" customWidth="1"/>
    <col min="1310" max="1310" width="14.85546875" style="24" bestFit="1" customWidth="1"/>
    <col min="1311" max="1542" width="9.140625" style="24"/>
    <col min="1543" max="1544" width="10" style="24" customWidth="1"/>
    <col min="1545" max="1545" width="12" style="24" customWidth="1"/>
    <col min="1546" max="1546" width="15" style="24" customWidth="1"/>
    <col min="1547" max="1547" width="0.85546875" style="24" customWidth="1"/>
    <col min="1548" max="1548" width="8.140625" style="24" customWidth="1"/>
    <col min="1549" max="1549" width="10.42578125" style="24" customWidth="1"/>
    <col min="1550" max="1550" width="77.7109375" style="24" customWidth="1"/>
    <col min="1551" max="1552" width="9" style="24" customWidth="1"/>
    <col min="1553" max="1553" width="19.85546875" style="24" customWidth="1"/>
    <col min="1554" max="1554" width="21.140625" style="24" customWidth="1"/>
    <col min="1555" max="1555" width="22.140625" style="24" customWidth="1"/>
    <col min="1556" max="1557" width="9" style="24" customWidth="1"/>
    <col min="1558" max="1558" width="19.85546875" style="24" customWidth="1"/>
    <col min="1559" max="1559" width="21.140625" style="24" customWidth="1"/>
    <col min="1560" max="1560" width="22.140625" style="24" customWidth="1"/>
    <col min="1561" max="1562" width="9" style="24" customWidth="1"/>
    <col min="1563" max="1563" width="19.85546875" style="24" customWidth="1"/>
    <col min="1564" max="1564" width="19.28515625" style="24" customWidth="1"/>
    <col min="1565" max="1565" width="20.5703125" style="24" customWidth="1"/>
    <col min="1566" max="1566" width="14.85546875" style="24" bestFit="1" customWidth="1"/>
    <col min="1567" max="1798" width="9.140625" style="24"/>
    <col min="1799" max="1800" width="10" style="24" customWidth="1"/>
    <col min="1801" max="1801" width="12" style="24" customWidth="1"/>
    <col min="1802" max="1802" width="15" style="24" customWidth="1"/>
    <col min="1803" max="1803" width="0.85546875" style="24" customWidth="1"/>
    <col min="1804" max="1804" width="8.140625" style="24" customWidth="1"/>
    <col min="1805" max="1805" width="10.42578125" style="24" customWidth="1"/>
    <col min="1806" max="1806" width="77.7109375" style="24" customWidth="1"/>
    <col min="1807" max="1808" width="9" style="24" customWidth="1"/>
    <col min="1809" max="1809" width="19.85546875" style="24" customWidth="1"/>
    <col min="1810" max="1810" width="21.140625" style="24" customWidth="1"/>
    <col min="1811" max="1811" width="22.140625" style="24" customWidth="1"/>
    <col min="1812" max="1813" width="9" style="24" customWidth="1"/>
    <col min="1814" max="1814" width="19.85546875" style="24" customWidth="1"/>
    <col min="1815" max="1815" width="21.140625" style="24" customWidth="1"/>
    <col min="1816" max="1816" width="22.140625" style="24" customWidth="1"/>
    <col min="1817" max="1818" width="9" style="24" customWidth="1"/>
    <col min="1819" max="1819" width="19.85546875" style="24" customWidth="1"/>
    <col min="1820" max="1820" width="19.28515625" style="24" customWidth="1"/>
    <col min="1821" max="1821" width="20.5703125" style="24" customWidth="1"/>
    <col min="1822" max="1822" width="14.85546875" style="24" bestFit="1" customWidth="1"/>
    <col min="1823" max="2054" width="9.140625" style="24"/>
    <col min="2055" max="2056" width="10" style="24" customWidth="1"/>
    <col min="2057" max="2057" width="12" style="24" customWidth="1"/>
    <col min="2058" max="2058" width="15" style="24" customWidth="1"/>
    <col min="2059" max="2059" width="0.85546875" style="24" customWidth="1"/>
    <col min="2060" max="2060" width="8.140625" style="24" customWidth="1"/>
    <col min="2061" max="2061" width="10.42578125" style="24" customWidth="1"/>
    <col min="2062" max="2062" width="77.7109375" style="24" customWidth="1"/>
    <col min="2063" max="2064" width="9" style="24" customWidth="1"/>
    <col min="2065" max="2065" width="19.85546875" style="24" customWidth="1"/>
    <col min="2066" max="2066" width="21.140625" style="24" customWidth="1"/>
    <col min="2067" max="2067" width="22.140625" style="24" customWidth="1"/>
    <col min="2068" max="2069" width="9" style="24" customWidth="1"/>
    <col min="2070" max="2070" width="19.85546875" style="24" customWidth="1"/>
    <col min="2071" max="2071" width="21.140625" style="24" customWidth="1"/>
    <col min="2072" max="2072" width="22.140625" style="24" customWidth="1"/>
    <col min="2073" max="2074" width="9" style="24" customWidth="1"/>
    <col min="2075" max="2075" width="19.85546875" style="24" customWidth="1"/>
    <col min="2076" max="2076" width="19.28515625" style="24" customWidth="1"/>
    <col min="2077" max="2077" width="20.5703125" style="24" customWidth="1"/>
    <col min="2078" max="2078" width="14.85546875" style="24" bestFit="1" customWidth="1"/>
    <col min="2079" max="2310" width="9.140625" style="24"/>
    <col min="2311" max="2312" width="10" style="24" customWidth="1"/>
    <col min="2313" max="2313" width="12" style="24" customWidth="1"/>
    <col min="2314" max="2314" width="15" style="24" customWidth="1"/>
    <col min="2315" max="2315" width="0.85546875" style="24" customWidth="1"/>
    <col min="2316" max="2316" width="8.140625" style="24" customWidth="1"/>
    <col min="2317" max="2317" width="10.42578125" style="24" customWidth="1"/>
    <col min="2318" max="2318" width="77.7109375" style="24" customWidth="1"/>
    <col min="2319" max="2320" width="9" style="24" customWidth="1"/>
    <col min="2321" max="2321" width="19.85546875" style="24" customWidth="1"/>
    <col min="2322" max="2322" width="21.140625" style="24" customWidth="1"/>
    <col min="2323" max="2323" width="22.140625" style="24" customWidth="1"/>
    <col min="2324" max="2325" width="9" style="24" customWidth="1"/>
    <col min="2326" max="2326" width="19.85546875" style="24" customWidth="1"/>
    <col min="2327" max="2327" width="21.140625" style="24" customWidth="1"/>
    <col min="2328" max="2328" width="22.140625" style="24" customWidth="1"/>
    <col min="2329" max="2330" width="9" style="24" customWidth="1"/>
    <col min="2331" max="2331" width="19.85546875" style="24" customWidth="1"/>
    <col min="2332" max="2332" width="19.28515625" style="24" customWidth="1"/>
    <col min="2333" max="2333" width="20.5703125" style="24" customWidth="1"/>
    <col min="2334" max="2334" width="14.85546875" style="24" bestFit="1" customWidth="1"/>
    <col min="2335" max="2566" width="9.140625" style="24"/>
    <col min="2567" max="2568" width="10" style="24" customWidth="1"/>
    <col min="2569" max="2569" width="12" style="24" customWidth="1"/>
    <col min="2570" max="2570" width="15" style="24" customWidth="1"/>
    <col min="2571" max="2571" width="0.85546875" style="24" customWidth="1"/>
    <col min="2572" max="2572" width="8.140625" style="24" customWidth="1"/>
    <col min="2573" max="2573" width="10.42578125" style="24" customWidth="1"/>
    <col min="2574" max="2574" width="77.7109375" style="24" customWidth="1"/>
    <col min="2575" max="2576" width="9" style="24" customWidth="1"/>
    <col min="2577" max="2577" width="19.85546875" style="24" customWidth="1"/>
    <col min="2578" max="2578" width="21.140625" style="24" customWidth="1"/>
    <col min="2579" max="2579" width="22.140625" style="24" customWidth="1"/>
    <col min="2580" max="2581" width="9" style="24" customWidth="1"/>
    <col min="2582" max="2582" width="19.85546875" style="24" customWidth="1"/>
    <col min="2583" max="2583" width="21.140625" style="24" customWidth="1"/>
    <col min="2584" max="2584" width="22.140625" style="24" customWidth="1"/>
    <col min="2585" max="2586" width="9" style="24" customWidth="1"/>
    <col min="2587" max="2587" width="19.85546875" style="24" customWidth="1"/>
    <col min="2588" max="2588" width="19.28515625" style="24" customWidth="1"/>
    <col min="2589" max="2589" width="20.5703125" style="24" customWidth="1"/>
    <col min="2590" max="2590" width="14.85546875" style="24" bestFit="1" customWidth="1"/>
    <col min="2591" max="2822" width="9.140625" style="24"/>
    <col min="2823" max="2824" width="10" style="24" customWidth="1"/>
    <col min="2825" max="2825" width="12" style="24" customWidth="1"/>
    <col min="2826" max="2826" width="15" style="24" customWidth="1"/>
    <col min="2827" max="2827" width="0.85546875" style="24" customWidth="1"/>
    <col min="2828" max="2828" width="8.140625" style="24" customWidth="1"/>
    <col min="2829" max="2829" width="10.42578125" style="24" customWidth="1"/>
    <col min="2830" max="2830" width="77.7109375" style="24" customWidth="1"/>
    <col min="2831" max="2832" width="9" style="24" customWidth="1"/>
    <col min="2833" max="2833" width="19.85546875" style="24" customWidth="1"/>
    <col min="2834" max="2834" width="21.140625" style="24" customWidth="1"/>
    <col min="2835" max="2835" width="22.140625" style="24" customWidth="1"/>
    <col min="2836" max="2837" width="9" style="24" customWidth="1"/>
    <col min="2838" max="2838" width="19.85546875" style="24" customWidth="1"/>
    <col min="2839" max="2839" width="21.140625" style="24" customWidth="1"/>
    <col min="2840" max="2840" width="22.140625" style="24" customWidth="1"/>
    <col min="2841" max="2842" width="9" style="24" customWidth="1"/>
    <col min="2843" max="2843" width="19.85546875" style="24" customWidth="1"/>
    <col min="2844" max="2844" width="19.28515625" style="24" customWidth="1"/>
    <col min="2845" max="2845" width="20.5703125" style="24" customWidth="1"/>
    <col min="2846" max="2846" width="14.85546875" style="24" bestFit="1" customWidth="1"/>
    <col min="2847" max="3078" width="9.140625" style="24"/>
    <col min="3079" max="3080" width="10" style="24" customWidth="1"/>
    <col min="3081" max="3081" width="12" style="24" customWidth="1"/>
    <col min="3082" max="3082" width="15" style="24" customWidth="1"/>
    <col min="3083" max="3083" width="0.85546875" style="24" customWidth="1"/>
    <col min="3084" max="3084" width="8.140625" style="24" customWidth="1"/>
    <col min="3085" max="3085" width="10.42578125" style="24" customWidth="1"/>
    <col min="3086" max="3086" width="77.7109375" style="24" customWidth="1"/>
    <col min="3087" max="3088" width="9" style="24" customWidth="1"/>
    <col min="3089" max="3089" width="19.85546875" style="24" customWidth="1"/>
    <col min="3090" max="3090" width="21.140625" style="24" customWidth="1"/>
    <col min="3091" max="3091" width="22.140625" style="24" customWidth="1"/>
    <col min="3092" max="3093" width="9" style="24" customWidth="1"/>
    <col min="3094" max="3094" width="19.85546875" style="24" customWidth="1"/>
    <col min="3095" max="3095" width="21.140625" style="24" customWidth="1"/>
    <col min="3096" max="3096" width="22.140625" style="24" customWidth="1"/>
    <col min="3097" max="3098" width="9" style="24" customWidth="1"/>
    <col min="3099" max="3099" width="19.85546875" style="24" customWidth="1"/>
    <col min="3100" max="3100" width="19.28515625" style="24" customWidth="1"/>
    <col min="3101" max="3101" width="20.5703125" style="24" customWidth="1"/>
    <col min="3102" max="3102" width="14.85546875" style="24" bestFit="1" customWidth="1"/>
    <col min="3103" max="3334" width="9.140625" style="24"/>
    <col min="3335" max="3336" width="10" style="24" customWidth="1"/>
    <col min="3337" max="3337" width="12" style="24" customWidth="1"/>
    <col min="3338" max="3338" width="15" style="24" customWidth="1"/>
    <col min="3339" max="3339" width="0.85546875" style="24" customWidth="1"/>
    <col min="3340" max="3340" width="8.140625" style="24" customWidth="1"/>
    <col min="3341" max="3341" width="10.42578125" style="24" customWidth="1"/>
    <col min="3342" max="3342" width="77.7109375" style="24" customWidth="1"/>
    <col min="3343" max="3344" width="9" style="24" customWidth="1"/>
    <col min="3345" max="3345" width="19.85546875" style="24" customWidth="1"/>
    <col min="3346" max="3346" width="21.140625" style="24" customWidth="1"/>
    <col min="3347" max="3347" width="22.140625" style="24" customWidth="1"/>
    <col min="3348" max="3349" width="9" style="24" customWidth="1"/>
    <col min="3350" max="3350" width="19.85546875" style="24" customWidth="1"/>
    <col min="3351" max="3351" width="21.140625" style="24" customWidth="1"/>
    <col min="3352" max="3352" width="22.140625" style="24" customWidth="1"/>
    <col min="3353" max="3354" width="9" style="24" customWidth="1"/>
    <col min="3355" max="3355" width="19.85546875" style="24" customWidth="1"/>
    <col min="3356" max="3356" width="19.28515625" style="24" customWidth="1"/>
    <col min="3357" max="3357" width="20.5703125" style="24" customWidth="1"/>
    <col min="3358" max="3358" width="14.85546875" style="24" bestFit="1" customWidth="1"/>
    <col min="3359" max="3590" width="9.140625" style="24"/>
    <col min="3591" max="3592" width="10" style="24" customWidth="1"/>
    <col min="3593" max="3593" width="12" style="24" customWidth="1"/>
    <col min="3594" max="3594" width="15" style="24" customWidth="1"/>
    <col min="3595" max="3595" width="0.85546875" style="24" customWidth="1"/>
    <col min="3596" max="3596" width="8.140625" style="24" customWidth="1"/>
    <col min="3597" max="3597" width="10.42578125" style="24" customWidth="1"/>
    <col min="3598" max="3598" width="77.7109375" style="24" customWidth="1"/>
    <col min="3599" max="3600" width="9" style="24" customWidth="1"/>
    <col min="3601" max="3601" width="19.85546875" style="24" customWidth="1"/>
    <col min="3602" max="3602" width="21.140625" style="24" customWidth="1"/>
    <col min="3603" max="3603" width="22.140625" style="24" customWidth="1"/>
    <col min="3604" max="3605" width="9" style="24" customWidth="1"/>
    <col min="3606" max="3606" width="19.85546875" style="24" customWidth="1"/>
    <col min="3607" max="3607" width="21.140625" style="24" customWidth="1"/>
    <col min="3608" max="3608" width="22.140625" style="24" customWidth="1"/>
    <col min="3609" max="3610" width="9" style="24" customWidth="1"/>
    <col min="3611" max="3611" width="19.85546875" style="24" customWidth="1"/>
    <col min="3612" max="3612" width="19.28515625" style="24" customWidth="1"/>
    <col min="3613" max="3613" width="20.5703125" style="24" customWidth="1"/>
    <col min="3614" max="3614" width="14.85546875" style="24" bestFit="1" customWidth="1"/>
    <col min="3615" max="3846" width="9.140625" style="24"/>
    <col min="3847" max="3848" width="10" style="24" customWidth="1"/>
    <col min="3849" max="3849" width="12" style="24" customWidth="1"/>
    <col min="3850" max="3850" width="15" style="24" customWidth="1"/>
    <col min="3851" max="3851" width="0.85546875" style="24" customWidth="1"/>
    <col min="3852" max="3852" width="8.140625" style="24" customWidth="1"/>
    <col min="3853" max="3853" width="10.42578125" style="24" customWidth="1"/>
    <col min="3854" max="3854" width="77.7109375" style="24" customWidth="1"/>
    <col min="3855" max="3856" width="9" style="24" customWidth="1"/>
    <col min="3857" max="3857" width="19.85546875" style="24" customWidth="1"/>
    <col min="3858" max="3858" width="21.140625" style="24" customWidth="1"/>
    <col min="3859" max="3859" width="22.140625" style="24" customWidth="1"/>
    <col min="3860" max="3861" width="9" style="24" customWidth="1"/>
    <col min="3862" max="3862" width="19.85546875" style="24" customWidth="1"/>
    <col min="3863" max="3863" width="21.140625" style="24" customWidth="1"/>
    <col min="3864" max="3864" width="22.140625" style="24" customWidth="1"/>
    <col min="3865" max="3866" width="9" style="24" customWidth="1"/>
    <col min="3867" max="3867" width="19.85546875" style="24" customWidth="1"/>
    <col min="3868" max="3868" width="19.28515625" style="24" customWidth="1"/>
    <col min="3869" max="3869" width="20.5703125" style="24" customWidth="1"/>
    <col min="3870" max="3870" width="14.85546875" style="24" bestFit="1" customWidth="1"/>
    <col min="3871" max="4102" width="9.140625" style="24"/>
    <col min="4103" max="4104" width="10" style="24" customWidth="1"/>
    <col min="4105" max="4105" width="12" style="24" customWidth="1"/>
    <col min="4106" max="4106" width="15" style="24" customWidth="1"/>
    <col min="4107" max="4107" width="0.85546875" style="24" customWidth="1"/>
    <col min="4108" max="4108" width="8.140625" style="24" customWidth="1"/>
    <col min="4109" max="4109" width="10.42578125" style="24" customWidth="1"/>
    <col min="4110" max="4110" width="77.7109375" style="24" customWidth="1"/>
    <col min="4111" max="4112" width="9" style="24" customWidth="1"/>
    <col min="4113" max="4113" width="19.85546875" style="24" customWidth="1"/>
    <col min="4114" max="4114" width="21.140625" style="24" customWidth="1"/>
    <col min="4115" max="4115" width="22.140625" style="24" customWidth="1"/>
    <col min="4116" max="4117" width="9" style="24" customWidth="1"/>
    <col min="4118" max="4118" width="19.85546875" style="24" customWidth="1"/>
    <col min="4119" max="4119" width="21.140625" style="24" customWidth="1"/>
    <col min="4120" max="4120" width="22.140625" style="24" customWidth="1"/>
    <col min="4121" max="4122" width="9" style="24" customWidth="1"/>
    <col min="4123" max="4123" width="19.85546875" style="24" customWidth="1"/>
    <col min="4124" max="4124" width="19.28515625" style="24" customWidth="1"/>
    <col min="4125" max="4125" width="20.5703125" style="24" customWidth="1"/>
    <col min="4126" max="4126" width="14.85546875" style="24" bestFit="1" customWidth="1"/>
    <col min="4127" max="4358" width="9.140625" style="24"/>
    <col min="4359" max="4360" width="10" style="24" customWidth="1"/>
    <col min="4361" max="4361" width="12" style="24" customWidth="1"/>
    <col min="4362" max="4362" width="15" style="24" customWidth="1"/>
    <col min="4363" max="4363" width="0.85546875" style="24" customWidth="1"/>
    <col min="4364" max="4364" width="8.140625" style="24" customWidth="1"/>
    <col min="4365" max="4365" width="10.42578125" style="24" customWidth="1"/>
    <col min="4366" max="4366" width="77.7109375" style="24" customWidth="1"/>
    <col min="4367" max="4368" width="9" style="24" customWidth="1"/>
    <col min="4369" max="4369" width="19.85546875" style="24" customWidth="1"/>
    <col min="4370" max="4370" width="21.140625" style="24" customWidth="1"/>
    <col min="4371" max="4371" width="22.140625" style="24" customWidth="1"/>
    <col min="4372" max="4373" width="9" style="24" customWidth="1"/>
    <col min="4374" max="4374" width="19.85546875" style="24" customWidth="1"/>
    <col min="4375" max="4375" width="21.140625" style="24" customWidth="1"/>
    <col min="4376" max="4376" width="22.140625" style="24" customWidth="1"/>
    <col min="4377" max="4378" width="9" style="24" customWidth="1"/>
    <col min="4379" max="4379" width="19.85546875" style="24" customWidth="1"/>
    <col min="4380" max="4380" width="19.28515625" style="24" customWidth="1"/>
    <col min="4381" max="4381" width="20.5703125" style="24" customWidth="1"/>
    <col min="4382" max="4382" width="14.85546875" style="24" bestFit="1" customWidth="1"/>
    <col min="4383" max="4614" width="9.140625" style="24"/>
    <col min="4615" max="4616" width="10" style="24" customWidth="1"/>
    <col min="4617" max="4617" width="12" style="24" customWidth="1"/>
    <col min="4618" max="4618" width="15" style="24" customWidth="1"/>
    <col min="4619" max="4619" width="0.85546875" style="24" customWidth="1"/>
    <col min="4620" max="4620" width="8.140625" style="24" customWidth="1"/>
    <col min="4621" max="4621" width="10.42578125" style="24" customWidth="1"/>
    <col min="4622" max="4622" width="77.7109375" style="24" customWidth="1"/>
    <col min="4623" max="4624" width="9" style="24" customWidth="1"/>
    <col min="4625" max="4625" width="19.85546875" style="24" customWidth="1"/>
    <col min="4626" max="4626" width="21.140625" style="24" customWidth="1"/>
    <col min="4627" max="4627" width="22.140625" style="24" customWidth="1"/>
    <col min="4628" max="4629" width="9" style="24" customWidth="1"/>
    <col min="4630" max="4630" width="19.85546875" style="24" customWidth="1"/>
    <col min="4631" max="4631" width="21.140625" style="24" customWidth="1"/>
    <col min="4632" max="4632" width="22.140625" style="24" customWidth="1"/>
    <col min="4633" max="4634" width="9" style="24" customWidth="1"/>
    <col min="4635" max="4635" width="19.85546875" style="24" customWidth="1"/>
    <col min="4636" max="4636" width="19.28515625" style="24" customWidth="1"/>
    <col min="4637" max="4637" width="20.5703125" style="24" customWidth="1"/>
    <col min="4638" max="4638" width="14.85546875" style="24" bestFit="1" customWidth="1"/>
    <col min="4639" max="4870" width="9.140625" style="24"/>
    <col min="4871" max="4872" width="10" style="24" customWidth="1"/>
    <col min="4873" max="4873" width="12" style="24" customWidth="1"/>
    <col min="4874" max="4874" width="15" style="24" customWidth="1"/>
    <col min="4875" max="4875" width="0.85546875" style="24" customWidth="1"/>
    <col min="4876" max="4876" width="8.140625" style="24" customWidth="1"/>
    <col min="4877" max="4877" width="10.42578125" style="24" customWidth="1"/>
    <col min="4878" max="4878" width="77.7109375" style="24" customWidth="1"/>
    <col min="4879" max="4880" width="9" style="24" customWidth="1"/>
    <col min="4881" max="4881" width="19.85546875" style="24" customWidth="1"/>
    <col min="4882" max="4882" width="21.140625" style="24" customWidth="1"/>
    <col min="4883" max="4883" width="22.140625" style="24" customWidth="1"/>
    <col min="4884" max="4885" width="9" style="24" customWidth="1"/>
    <col min="4886" max="4886" width="19.85546875" style="24" customWidth="1"/>
    <col min="4887" max="4887" width="21.140625" style="24" customWidth="1"/>
    <col min="4888" max="4888" width="22.140625" style="24" customWidth="1"/>
    <col min="4889" max="4890" width="9" style="24" customWidth="1"/>
    <col min="4891" max="4891" width="19.85546875" style="24" customWidth="1"/>
    <col min="4892" max="4892" width="19.28515625" style="24" customWidth="1"/>
    <col min="4893" max="4893" width="20.5703125" style="24" customWidth="1"/>
    <col min="4894" max="4894" width="14.85546875" style="24" bestFit="1" customWidth="1"/>
    <col min="4895" max="5126" width="9.140625" style="24"/>
    <col min="5127" max="5128" width="10" style="24" customWidth="1"/>
    <col min="5129" max="5129" width="12" style="24" customWidth="1"/>
    <col min="5130" max="5130" width="15" style="24" customWidth="1"/>
    <col min="5131" max="5131" width="0.85546875" style="24" customWidth="1"/>
    <col min="5132" max="5132" width="8.140625" style="24" customWidth="1"/>
    <col min="5133" max="5133" width="10.42578125" style="24" customWidth="1"/>
    <col min="5134" max="5134" width="77.7109375" style="24" customWidth="1"/>
    <col min="5135" max="5136" width="9" style="24" customWidth="1"/>
    <col min="5137" max="5137" width="19.85546875" style="24" customWidth="1"/>
    <col min="5138" max="5138" width="21.140625" style="24" customWidth="1"/>
    <col min="5139" max="5139" width="22.140625" style="24" customWidth="1"/>
    <col min="5140" max="5141" width="9" style="24" customWidth="1"/>
    <col min="5142" max="5142" width="19.85546875" style="24" customWidth="1"/>
    <col min="5143" max="5143" width="21.140625" style="24" customWidth="1"/>
    <col min="5144" max="5144" width="22.140625" style="24" customWidth="1"/>
    <col min="5145" max="5146" width="9" style="24" customWidth="1"/>
    <col min="5147" max="5147" width="19.85546875" style="24" customWidth="1"/>
    <col min="5148" max="5148" width="19.28515625" style="24" customWidth="1"/>
    <col min="5149" max="5149" width="20.5703125" style="24" customWidth="1"/>
    <col min="5150" max="5150" width="14.85546875" style="24" bestFit="1" customWidth="1"/>
    <col min="5151" max="5382" width="9.140625" style="24"/>
    <col min="5383" max="5384" width="10" style="24" customWidth="1"/>
    <col min="5385" max="5385" width="12" style="24" customWidth="1"/>
    <col min="5386" max="5386" width="15" style="24" customWidth="1"/>
    <col min="5387" max="5387" width="0.85546875" style="24" customWidth="1"/>
    <col min="5388" max="5388" width="8.140625" style="24" customWidth="1"/>
    <col min="5389" max="5389" width="10.42578125" style="24" customWidth="1"/>
    <col min="5390" max="5390" width="77.7109375" style="24" customWidth="1"/>
    <col min="5391" max="5392" width="9" style="24" customWidth="1"/>
    <col min="5393" max="5393" width="19.85546875" style="24" customWidth="1"/>
    <col min="5394" max="5394" width="21.140625" style="24" customWidth="1"/>
    <col min="5395" max="5395" width="22.140625" style="24" customWidth="1"/>
    <col min="5396" max="5397" width="9" style="24" customWidth="1"/>
    <col min="5398" max="5398" width="19.85546875" style="24" customWidth="1"/>
    <col min="5399" max="5399" width="21.140625" style="24" customWidth="1"/>
    <col min="5400" max="5400" width="22.140625" style="24" customWidth="1"/>
    <col min="5401" max="5402" width="9" style="24" customWidth="1"/>
    <col min="5403" max="5403" width="19.85546875" style="24" customWidth="1"/>
    <col min="5404" max="5404" width="19.28515625" style="24" customWidth="1"/>
    <col min="5405" max="5405" width="20.5703125" style="24" customWidth="1"/>
    <col min="5406" max="5406" width="14.85546875" style="24" bestFit="1" customWidth="1"/>
    <col min="5407" max="5638" width="9.140625" style="24"/>
    <col min="5639" max="5640" width="10" style="24" customWidth="1"/>
    <col min="5641" max="5641" width="12" style="24" customWidth="1"/>
    <col min="5642" max="5642" width="15" style="24" customWidth="1"/>
    <col min="5643" max="5643" width="0.85546875" style="24" customWidth="1"/>
    <col min="5644" max="5644" width="8.140625" style="24" customWidth="1"/>
    <col min="5645" max="5645" width="10.42578125" style="24" customWidth="1"/>
    <col min="5646" max="5646" width="77.7109375" style="24" customWidth="1"/>
    <col min="5647" max="5648" width="9" style="24" customWidth="1"/>
    <col min="5649" max="5649" width="19.85546875" style="24" customWidth="1"/>
    <col min="5650" max="5650" width="21.140625" style="24" customWidth="1"/>
    <col min="5651" max="5651" width="22.140625" style="24" customWidth="1"/>
    <col min="5652" max="5653" width="9" style="24" customWidth="1"/>
    <col min="5654" max="5654" width="19.85546875" style="24" customWidth="1"/>
    <col min="5655" max="5655" width="21.140625" style="24" customWidth="1"/>
    <col min="5656" max="5656" width="22.140625" style="24" customWidth="1"/>
    <col min="5657" max="5658" width="9" style="24" customWidth="1"/>
    <col min="5659" max="5659" width="19.85546875" style="24" customWidth="1"/>
    <col min="5660" max="5660" width="19.28515625" style="24" customWidth="1"/>
    <col min="5661" max="5661" width="20.5703125" style="24" customWidth="1"/>
    <col min="5662" max="5662" width="14.85546875" style="24" bestFit="1" customWidth="1"/>
    <col min="5663" max="5894" width="9.140625" style="24"/>
    <col min="5895" max="5896" width="10" style="24" customWidth="1"/>
    <col min="5897" max="5897" width="12" style="24" customWidth="1"/>
    <col min="5898" max="5898" width="15" style="24" customWidth="1"/>
    <col min="5899" max="5899" width="0.85546875" style="24" customWidth="1"/>
    <col min="5900" max="5900" width="8.140625" style="24" customWidth="1"/>
    <col min="5901" max="5901" width="10.42578125" style="24" customWidth="1"/>
    <col min="5902" max="5902" width="77.7109375" style="24" customWidth="1"/>
    <col min="5903" max="5904" width="9" style="24" customWidth="1"/>
    <col min="5905" max="5905" width="19.85546875" style="24" customWidth="1"/>
    <col min="5906" max="5906" width="21.140625" style="24" customWidth="1"/>
    <col min="5907" max="5907" width="22.140625" style="24" customWidth="1"/>
    <col min="5908" max="5909" width="9" style="24" customWidth="1"/>
    <col min="5910" max="5910" width="19.85546875" style="24" customWidth="1"/>
    <col min="5911" max="5911" width="21.140625" style="24" customWidth="1"/>
    <col min="5912" max="5912" width="22.140625" style="24" customWidth="1"/>
    <col min="5913" max="5914" width="9" style="24" customWidth="1"/>
    <col min="5915" max="5915" width="19.85546875" style="24" customWidth="1"/>
    <col min="5916" max="5916" width="19.28515625" style="24" customWidth="1"/>
    <col min="5917" max="5917" width="20.5703125" style="24" customWidth="1"/>
    <col min="5918" max="5918" width="14.85546875" style="24" bestFit="1" customWidth="1"/>
    <col min="5919" max="6150" width="9.140625" style="24"/>
    <col min="6151" max="6152" width="10" style="24" customWidth="1"/>
    <col min="6153" max="6153" width="12" style="24" customWidth="1"/>
    <col min="6154" max="6154" width="15" style="24" customWidth="1"/>
    <col min="6155" max="6155" width="0.85546875" style="24" customWidth="1"/>
    <col min="6156" max="6156" width="8.140625" style="24" customWidth="1"/>
    <col min="6157" max="6157" width="10.42578125" style="24" customWidth="1"/>
    <col min="6158" max="6158" width="77.7109375" style="24" customWidth="1"/>
    <col min="6159" max="6160" width="9" style="24" customWidth="1"/>
    <col min="6161" max="6161" width="19.85546875" style="24" customWidth="1"/>
    <col min="6162" max="6162" width="21.140625" style="24" customWidth="1"/>
    <col min="6163" max="6163" width="22.140625" style="24" customWidth="1"/>
    <col min="6164" max="6165" width="9" style="24" customWidth="1"/>
    <col min="6166" max="6166" width="19.85546875" style="24" customWidth="1"/>
    <col min="6167" max="6167" width="21.140625" style="24" customWidth="1"/>
    <col min="6168" max="6168" width="22.140625" style="24" customWidth="1"/>
    <col min="6169" max="6170" width="9" style="24" customWidth="1"/>
    <col min="6171" max="6171" width="19.85546875" style="24" customWidth="1"/>
    <col min="6172" max="6172" width="19.28515625" style="24" customWidth="1"/>
    <col min="6173" max="6173" width="20.5703125" style="24" customWidth="1"/>
    <col min="6174" max="6174" width="14.85546875" style="24" bestFit="1" customWidth="1"/>
    <col min="6175" max="6406" width="9.140625" style="24"/>
    <col min="6407" max="6408" width="10" style="24" customWidth="1"/>
    <col min="6409" max="6409" width="12" style="24" customWidth="1"/>
    <col min="6410" max="6410" width="15" style="24" customWidth="1"/>
    <col min="6411" max="6411" width="0.85546875" style="24" customWidth="1"/>
    <col min="6412" max="6412" width="8.140625" style="24" customWidth="1"/>
    <col min="6413" max="6413" width="10.42578125" style="24" customWidth="1"/>
    <col min="6414" max="6414" width="77.7109375" style="24" customWidth="1"/>
    <col min="6415" max="6416" width="9" style="24" customWidth="1"/>
    <col min="6417" max="6417" width="19.85546875" style="24" customWidth="1"/>
    <col min="6418" max="6418" width="21.140625" style="24" customWidth="1"/>
    <col min="6419" max="6419" width="22.140625" style="24" customWidth="1"/>
    <col min="6420" max="6421" width="9" style="24" customWidth="1"/>
    <col min="6422" max="6422" width="19.85546875" style="24" customWidth="1"/>
    <col min="6423" max="6423" width="21.140625" style="24" customWidth="1"/>
    <col min="6424" max="6424" width="22.140625" style="24" customWidth="1"/>
    <col min="6425" max="6426" width="9" style="24" customWidth="1"/>
    <col min="6427" max="6427" width="19.85546875" style="24" customWidth="1"/>
    <col min="6428" max="6428" width="19.28515625" style="24" customWidth="1"/>
    <col min="6429" max="6429" width="20.5703125" style="24" customWidth="1"/>
    <col min="6430" max="6430" width="14.85546875" style="24" bestFit="1" customWidth="1"/>
    <col min="6431" max="6662" width="9.140625" style="24"/>
    <col min="6663" max="6664" width="10" style="24" customWidth="1"/>
    <col min="6665" max="6665" width="12" style="24" customWidth="1"/>
    <col min="6666" max="6666" width="15" style="24" customWidth="1"/>
    <col min="6667" max="6667" width="0.85546875" style="24" customWidth="1"/>
    <col min="6668" max="6668" width="8.140625" style="24" customWidth="1"/>
    <col min="6669" max="6669" width="10.42578125" style="24" customWidth="1"/>
    <col min="6670" max="6670" width="77.7109375" style="24" customWidth="1"/>
    <col min="6671" max="6672" width="9" style="24" customWidth="1"/>
    <col min="6673" max="6673" width="19.85546875" style="24" customWidth="1"/>
    <col min="6674" max="6674" width="21.140625" style="24" customWidth="1"/>
    <col min="6675" max="6675" width="22.140625" style="24" customWidth="1"/>
    <col min="6676" max="6677" width="9" style="24" customWidth="1"/>
    <col min="6678" max="6678" width="19.85546875" style="24" customWidth="1"/>
    <col min="6679" max="6679" width="21.140625" style="24" customWidth="1"/>
    <col min="6680" max="6680" width="22.140625" style="24" customWidth="1"/>
    <col min="6681" max="6682" width="9" style="24" customWidth="1"/>
    <col min="6683" max="6683" width="19.85546875" style="24" customWidth="1"/>
    <col min="6684" max="6684" width="19.28515625" style="24" customWidth="1"/>
    <col min="6685" max="6685" width="20.5703125" style="24" customWidth="1"/>
    <col min="6686" max="6686" width="14.85546875" style="24" bestFit="1" customWidth="1"/>
    <col min="6687" max="6918" width="9.140625" style="24"/>
    <col min="6919" max="6920" width="10" style="24" customWidth="1"/>
    <col min="6921" max="6921" width="12" style="24" customWidth="1"/>
    <col min="6922" max="6922" width="15" style="24" customWidth="1"/>
    <col min="6923" max="6923" width="0.85546875" style="24" customWidth="1"/>
    <col min="6924" max="6924" width="8.140625" style="24" customWidth="1"/>
    <col min="6925" max="6925" width="10.42578125" style="24" customWidth="1"/>
    <col min="6926" max="6926" width="77.7109375" style="24" customWidth="1"/>
    <col min="6927" max="6928" width="9" style="24" customWidth="1"/>
    <col min="6929" max="6929" width="19.85546875" style="24" customWidth="1"/>
    <col min="6930" max="6930" width="21.140625" style="24" customWidth="1"/>
    <col min="6931" max="6931" width="22.140625" style="24" customWidth="1"/>
    <col min="6932" max="6933" width="9" style="24" customWidth="1"/>
    <col min="6934" max="6934" width="19.85546875" style="24" customWidth="1"/>
    <col min="6935" max="6935" width="21.140625" style="24" customWidth="1"/>
    <col min="6936" max="6936" width="22.140625" style="24" customWidth="1"/>
    <col min="6937" max="6938" width="9" style="24" customWidth="1"/>
    <col min="6939" max="6939" width="19.85546875" style="24" customWidth="1"/>
    <col min="6940" max="6940" width="19.28515625" style="24" customWidth="1"/>
    <col min="6941" max="6941" width="20.5703125" style="24" customWidth="1"/>
    <col min="6942" max="6942" width="14.85546875" style="24" bestFit="1" customWidth="1"/>
    <col min="6943" max="7174" width="9.140625" style="24"/>
    <col min="7175" max="7176" width="10" style="24" customWidth="1"/>
    <col min="7177" max="7177" width="12" style="24" customWidth="1"/>
    <col min="7178" max="7178" width="15" style="24" customWidth="1"/>
    <col min="7179" max="7179" width="0.85546875" style="24" customWidth="1"/>
    <col min="7180" max="7180" width="8.140625" style="24" customWidth="1"/>
    <col min="7181" max="7181" width="10.42578125" style="24" customWidth="1"/>
    <col min="7182" max="7182" width="77.7109375" style="24" customWidth="1"/>
    <col min="7183" max="7184" width="9" style="24" customWidth="1"/>
    <col min="7185" max="7185" width="19.85546875" style="24" customWidth="1"/>
    <col min="7186" max="7186" width="21.140625" style="24" customWidth="1"/>
    <col min="7187" max="7187" width="22.140625" style="24" customWidth="1"/>
    <col min="7188" max="7189" width="9" style="24" customWidth="1"/>
    <col min="7190" max="7190" width="19.85546875" style="24" customWidth="1"/>
    <col min="7191" max="7191" width="21.140625" style="24" customWidth="1"/>
    <col min="7192" max="7192" width="22.140625" style="24" customWidth="1"/>
    <col min="7193" max="7194" width="9" style="24" customWidth="1"/>
    <col min="7195" max="7195" width="19.85546875" style="24" customWidth="1"/>
    <col min="7196" max="7196" width="19.28515625" style="24" customWidth="1"/>
    <col min="7197" max="7197" width="20.5703125" style="24" customWidth="1"/>
    <col min="7198" max="7198" width="14.85546875" style="24" bestFit="1" customWidth="1"/>
    <col min="7199" max="7430" width="9.140625" style="24"/>
    <col min="7431" max="7432" width="10" style="24" customWidth="1"/>
    <col min="7433" max="7433" width="12" style="24" customWidth="1"/>
    <col min="7434" max="7434" width="15" style="24" customWidth="1"/>
    <col min="7435" max="7435" width="0.85546875" style="24" customWidth="1"/>
    <col min="7436" max="7436" width="8.140625" style="24" customWidth="1"/>
    <col min="7437" max="7437" width="10.42578125" style="24" customWidth="1"/>
    <col min="7438" max="7438" width="77.7109375" style="24" customWidth="1"/>
    <col min="7439" max="7440" width="9" style="24" customWidth="1"/>
    <col min="7441" max="7441" width="19.85546875" style="24" customWidth="1"/>
    <col min="7442" max="7442" width="21.140625" style="24" customWidth="1"/>
    <col min="7443" max="7443" width="22.140625" style="24" customWidth="1"/>
    <col min="7444" max="7445" width="9" style="24" customWidth="1"/>
    <col min="7446" max="7446" width="19.85546875" style="24" customWidth="1"/>
    <col min="7447" max="7447" width="21.140625" style="24" customWidth="1"/>
    <col min="7448" max="7448" width="22.140625" style="24" customWidth="1"/>
    <col min="7449" max="7450" width="9" style="24" customWidth="1"/>
    <col min="7451" max="7451" width="19.85546875" style="24" customWidth="1"/>
    <col min="7452" max="7452" width="19.28515625" style="24" customWidth="1"/>
    <col min="7453" max="7453" width="20.5703125" style="24" customWidth="1"/>
    <col min="7454" max="7454" width="14.85546875" style="24" bestFit="1" customWidth="1"/>
    <col min="7455" max="7686" width="9.140625" style="24"/>
    <col min="7687" max="7688" width="10" style="24" customWidth="1"/>
    <col min="7689" max="7689" width="12" style="24" customWidth="1"/>
    <col min="7690" max="7690" width="15" style="24" customWidth="1"/>
    <col min="7691" max="7691" width="0.85546875" style="24" customWidth="1"/>
    <col min="7692" max="7692" width="8.140625" style="24" customWidth="1"/>
    <col min="7693" max="7693" width="10.42578125" style="24" customWidth="1"/>
    <col min="7694" max="7694" width="77.7109375" style="24" customWidth="1"/>
    <col min="7695" max="7696" width="9" style="24" customWidth="1"/>
    <col min="7697" max="7697" width="19.85546875" style="24" customWidth="1"/>
    <col min="7698" max="7698" width="21.140625" style="24" customWidth="1"/>
    <col min="7699" max="7699" width="22.140625" style="24" customWidth="1"/>
    <col min="7700" max="7701" width="9" style="24" customWidth="1"/>
    <col min="7702" max="7702" width="19.85546875" style="24" customWidth="1"/>
    <col min="7703" max="7703" width="21.140625" style="24" customWidth="1"/>
    <col min="7704" max="7704" width="22.140625" style="24" customWidth="1"/>
    <col min="7705" max="7706" width="9" style="24" customWidth="1"/>
    <col min="7707" max="7707" width="19.85546875" style="24" customWidth="1"/>
    <col min="7708" max="7708" width="19.28515625" style="24" customWidth="1"/>
    <col min="7709" max="7709" width="20.5703125" style="24" customWidth="1"/>
    <col min="7710" max="7710" width="14.85546875" style="24" bestFit="1" customWidth="1"/>
    <col min="7711" max="7942" width="9.140625" style="24"/>
    <col min="7943" max="7944" width="10" style="24" customWidth="1"/>
    <col min="7945" max="7945" width="12" style="24" customWidth="1"/>
    <col min="7946" max="7946" width="15" style="24" customWidth="1"/>
    <col min="7947" max="7947" width="0.85546875" style="24" customWidth="1"/>
    <col min="7948" max="7948" width="8.140625" style="24" customWidth="1"/>
    <col min="7949" max="7949" width="10.42578125" style="24" customWidth="1"/>
    <col min="7950" max="7950" width="77.7109375" style="24" customWidth="1"/>
    <col min="7951" max="7952" width="9" style="24" customWidth="1"/>
    <col min="7953" max="7953" width="19.85546875" style="24" customWidth="1"/>
    <col min="7954" max="7954" width="21.140625" style="24" customWidth="1"/>
    <col min="7955" max="7955" width="22.140625" style="24" customWidth="1"/>
    <col min="7956" max="7957" width="9" style="24" customWidth="1"/>
    <col min="7958" max="7958" width="19.85546875" style="24" customWidth="1"/>
    <col min="7959" max="7959" width="21.140625" style="24" customWidth="1"/>
    <col min="7960" max="7960" width="22.140625" style="24" customWidth="1"/>
    <col min="7961" max="7962" width="9" style="24" customWidth="1"/>
    <col min="7963" max="7963" width="19.85546875" style="24" customWidth="1"/>
    <col min="7964" max="7964" width="19.28515625" style="24" customWidth="1"/>
    <col min="7965" max="7965" width="20.5703125" style="24" customWidth="1"/>
    <col min="7966" max="7966" width="14.85546875" style="24" bestFit="1" customWidth="1"/>
    <col min="7967" max="8198" width="9.140625" style="24"/>
    <col min="8199" max="8200" width="10" style="24" customWidth="1"/>
    <col min="8201" max="8201" width="12" style="24" customWidth="1"/>
    <col min="8202" max="8202" width="15" style="24" customWidth="1"/>
    <col min="8203" max="8203" width="0.85546875" style="24" customWidth="1"/>
    <col min="8204" max="8204" width="8.140625" style="24" customWidth="1"/>
    <col min="8205" max="8205" width="10.42578125" style="24" customWidth="1"/>
    <col min="8206" max="8206" width="77.7109375" style="24" customWidth="1"/>
    <col min="8207" max="8208" width="9" style="24" customWidth="1"/>
    <col min="8209" max="8209" width="19.85546875" style="24" customWidth="1"/>
    <col min="8210" max="8210" width="21.140625" style="24" customWidth="1"/>
    <col min="8211" max="8211" width="22.140625" style="24" customWidth="1"/>
    <col min="8212" max="8213" width="9" style="24" customWidth="1"/>
    <col min="8214" max="8214" width="19.85546875" style="24" customWidth="1"/>
    <col min="8215" max="8215" width="21.140625" style="24" customWidth="1"/>
    <col min="8216" max="8216" width="22.140625" style="24" customWidth="1"/>
    <col min="8217" max="8218" width="9" style="24" customWidth="1"/>
    <col min="8219" max="8219" width="19.85546875" style="24" customWidth="1"/>
    <col min="8220" max="8220" width="19.28515625" style="24" customWidth="1"/>
    <col min="8221" max="8221" width="20.5703125" style="24" customWidth="1"/>
    <col min="8222" max="8222" width="14.85546875" style="24" bestFit="1" customWidth="1"/>
    <col min="8223" max="8454" width="9.140625" style="24"/>
    <col min="8455" max="8456" width="10" style="24" customWidth="1"/>
    <col min="8457" max="8457" width="12" style="24" customWidth="1"/>
    <col min="8458" max="8458" width="15" style="24" customWidth="1"/>
    <col min="8459" max="8459" width="0.85546875" style="24" customWidth="1"/>
    <col min="8460" max="8460" width="8.140625" style="24" customWidth="1"/>
    <col min="8461" max="8461" width="10.42578125" style="24" customWidth="1"/>
    <col min="8462" max="8462" width="77.7109375" style="24" customWidth="1"/>
    <col min="8463" max="8464" width="9" style="24" customWidth="1"/>
    <col min="8465" max="8465" width="19.85546875" style="24" customWidth="1"/>
    <col min="8466" max="8466" width="21.140625" style="24" customWidth="1"/>
    <col min="8467" max="8467" width="22.140625" style="24" customWidth="1"/>
    <col min="8468" max="8469" width="9" style="24" customWidth="1"/>
    <col min="8470" max="8470" width="19.85546875" style="24" customWidth="1"/>
    <col min="8471" max="8471" width="21.140625" style="24" customWidth="1"/>
    <col min="8472" max="8472" width="22.140625" style="24" customWidth="1"/>
    <col min="8473" max="8474" width="9" style="24" customWidth="1"/>
    <col min="8475" max="8475" width="19.85546875" style="24" customWidth="1"/>
    <col min="8476" max="8476" width="19.28515625" style="24" customWidth="1"/>
    <col min="8477" max="8477" width="20.5703125" style="24" customWidth="1"/>
    <col min="8478" max="8478" width="14.85546875" style="24" bestFit="1" customWidth="1"/>
    <col min="8479" max="8710" width="9.140625" style="24"/>
    <col min="8711" max="8712" width="10" style="24" customWidth="1"/>
    <col min="8713" max="8713" width="12" style="24" customWidth="1"/>
    <col min="8714" max="8714" width="15" style="24" customWidth="1"/>
    <col min="8715" max="8715" width="0.85546875" style="24" customWidth="1"/>
    <col min="8716" max="8716" width="8.140625" style="24" customWidth="1"/>
    <col min="8717" max="8717" width="10.42578125" style="24" customWidth="1"/>
    <col min="8718" max="8718" width="77.7109375" style="24" customWidth="1"/>
    <col min="8719" max="8720" width="9" style="24" customWidth="1"/>
    <col min="8721" max="8721" width="19.85546875" style="24" customWidth="1"/>
    <col min="8722" max="8722" width="21.140625" style="24" customWidth="1"/>
    <col min="8723" max="8723" width="22.140625" style="24" customWidth="1"/>
    <col min="8724" max="8725" width="9" style="24" customWidth="1"/>
    <col min="8726" max="8726" width="19.85546875" style="24" customWidth="1"/>
    <col min="8727" max="8727" width="21.140625" style="24" customWidth="1"/>
    <col min="8728" max="8728" width="22.140625" style="24" customWidth="1"/>
    <col min="8729" max="8730" width="9" style="24" customWidth="1"/>
    <col min="8731" max="8731" width="19.85546875" style="24" customWidth="1"/>
    <col min="8732" max="8732" width="19.28515625" style="24" customWidth="1"/>
    <col min="8733" max="8733" width="20.5703125" style="24" customWidth="1"/>
    <col min="8734" max="8734" width="14.85546875" style="24" bestFit="1" customWidth="1"/>
    <col min="8735" max="8966" width="9.140625" style="24"/>
    <col min="8967" max="8968" width="10" style="24" customWidth="1"/>
    <col min="8969" max="8969" width="12" style="24" customWidth="1"/>
    <col min="8970" max="8970" width="15" style="24" customWidth="1"/>
    <col min="8971" max="8971" width="0.85546875" style="24" customWidth="1"/>
    <col min="8972" max="8972" width="8.140625" style="24" customWidth="1"/>
    <col min="8973" max="8973" width="10.42578125" style="24" customWidth="1"/>
    <col min="8974" max="8974" width="77.7109375" style="24" customWidth="1"/>
    <col min="8975" max="8976" width="9" style="24" customWidth="1"/>
    <col min="8977" max="8977" width="19.85546875" style="24" customWidth="1"/>
    <col min="8978" max="8978" width="21.140625" style="24" customWidth="1"/>
    <col min="8979" max="8979" width="22.140625" style="24" customWidth="1"/>
    <col min="8980" max="8981" width="9" style="24" customWidth="1"/>
    <col min="8982" max="8982" width="19.85546875" style="24" customWidth="1"/>
    <col min="8983" max="8983" width="21.140625" style="24" customWidth="1"/>
    <col min="8984" max="8984" width="22.140625" style="24" customWidth="1"/>
    <col min="8985" max="8986" width="9" style="24" customWidth="1"/>
    <col min="8987" max="8987" width="19.85546875" style="24" customWidth="1"/>
    <col min="8988" max="8988" width="19.28515625" style="24" customWidth="1"/>
    <col min="8989" max="8989" width="20.5703125" style="24" customWidth="1"/>
    <col min="8990" max="8990" width="14.85546875" style="24" bestFit="1" customWidth="1"/>
    <col min="8991" max="9222" width="9.140625" style="24"/>
    <col min="9223" max="9224" width="10" style="24" customWidth="1"/>
    <col min="9225" max="9225" width="12" style="24" customWidth="1"/>
    <col min="9226" max="9226" width="15" style="24" customWidth="1"/>
    <col min="9227" max="9227" width="0.85546875" style="24" customWidth="1"/>
    <col min="9228" max="9228" width="8.140625" style="24" customWidth="1"/>
    <col min="9229" max="9229" width="10.42578125" style="24" customWidth="1"/>
    <col min="9230" max="9230" width="77.7109375" style="24" customWidth="1"/>
    <col min="9231" max="9232" width="9" style="24" customWidth="1"/>
    <col min="9233" max="9233" width="19.85546875" style="24" customWidth="1"/>
    <col min="9234" max="9234" width="21.140625" style="24" customWidth="1"/>
    <col min="9235" max="9235" width="22.140625" style="24" customWidth="1"/>
    <col min="9236" max="9237" width="9" style="24" customWidth="1"/>
    <col min="9238" max="9238" width="19.85546875" style="24" customWidth="1"/>
    <col min="9239" max="9239" width="21.140625" style="24" customWidth="1"/>
    <col min="9240" max="9240" width="22.140625" style="24" customWidth="1"/>
    <col min="9241" max="9242" width="9" style="24" customWidth="1"/>
    <col min="9243" max="9243" width="19.85546875" style="24" customWidth="1"/>
    <col min="9244" max="9244" width="19.28515625" style="24" customWidth="1"/>
    <col min="9245" max="9245" width="20.5703125" style="24" customWidth="1"/>
    <col min="9246" max="9246" width="14.85546875" style="24" bestFit="1" customWidth="1"/>
    <col min="9247" max="9478" width="9.140625" style="24"/>
    <col min="9479" max="9480" width="10" style="24" customWidth="1"/>
    <col min="9481" max="9481" width="12" style="24" customWidth="1"/>
    <col min="9482" max="9482" width="15" style="24" customWidth="1"/>
    <col min="9483" max="9483" width="0.85546875" style="24" customWidth="1"/>
    <col min="9484" max="9484" width="8.140625" style="24" customWidth="1"/>
    <col min="9485" max="9485" width="10.42578125" style="24" customWidth="1"/>
    <col min="9486" max="9486" width="77.7109375" style="24" customWidth="1"/>
    <col min="9487" max="9488" width="9" style="24" customWidth="1"/>
    <col min="9489" max="9489" width="19.85546875" style="24" customWidth="1"/>
    <col min="9490" max="9490" width="21.140625" style="24" customWidth="1"/>
    <col min="9491" max="9491" width="22.140625" style="24" customWidth="1"/>
    <col min="9492" max="9493" width="9" style="24" customWidth="1"/>
    <col min="9494" max="9494" width="19.85546875" style="24" customWidth="1"/>
    <col min="9495" max="9495" width="21.140625" style="24" customWidth="1"/>
    <col min="9496" max="9496" width="22.140625" style="24" customWidth="1"/>
    <col min="9497" max="9498" width="9" style="24" customWidth="1"/>
    <col min="9499" max="9499" width="19.85546875" style="24" customWidth="1"/>
    <col min="9500" max="9500" width="19.28515625" style="24" customWidth="1"/>
    <col min="9501" max="9501" width="20.5703125" style="24" customWidth="1"/>
    <col min="9502" max="9502" width="14.85546875" style="24" bestFit="1" customWidth="1"/>
    <col min="9503" max="9734" width="9.140625" style="24"/>
    <col min="9735" max="9736" width="10" style="24" customWidth="1"/>
    <col min="9737" max="9737" width="12" style="24" customWidth="1"/>
    <col min="9738" max="9738" width="15" style="24" customWidth="1"/>
    <col min="9739" max="9739" width="0.85546875" style="24" customWidth="1"/>
    <col min="9740" max="9740" width="8.140625" style="24" customWidth="1"/>
    <col min="9741" max="9741" width="10.42578125" style="24" customWidth="1"/>
    <col min="9742" max="9742" width="77.7109375" style="24" customWidth="1"/>
    <col min="9743" max="9744" width="9" style="24" customWidth="1"/>
    <col min="9745" max="9745" width="19.85546875" style="24" customWidth="1"/>
    <col min="9746" max="9746" width="21.140625" style="24" customWidth="1"/>
    <col min="9747" max="9747" width="22.140625" style="24" customWidth="1"/>
    <col min="9748" max="9749" width="9" style="24" customWidth="1"/>
    <col min="9750" max="9750" width="19.85546875" style="24" customWidth="1"/>
    <col min="9751" max="9751" width="21.140625" style="24" customWidth="1"/>
    <col min="9752" max="9752" width="22.140625" style="24" customWidth="1"/>
    <col min="9753" max="9754" width="9" style="24" customWidth="1"/>
    <col min="9755" max="9755" width="19.85546875" style="24" customWidth="1"/>
    <col min="9756" max="9756" width="19.28515625" style="24" customWidth="1"/>
    <col min="9757" max="9757" width="20.5703125" style="24" customWidth="1"/>
    <col min="9758" max="9758" width="14.85546875" style="24" bestFit="1" customWidth="1"/>
    <col min="9759" max="9990" width="9.140625" style="24"/>
    <col min="9991" max="9992" width="10" style="24" customWidth="1"/>
    <col min="9993" max="9993" width="12" style="24" customWidth="1"/>
    <col min="9994" max="9994" width="15" style="24" customWidth="1"/>
    <col min="9995" max="9995" width="0.85546875" style="24" customWidth="1"/>
    <col min="9996" max="9996" width="8.140625" style="24" customWidth="1"/>
    <col min="9997" max="9997" width="10.42578125" style="24" customWidth="1"/>
    <col min="9998" max="9998" width="77.7109375" style="24" customWidth="1"/>
    <col min="9999" max="10000" width="9" style="24" customWidth="1"/>
    <col min="10001" max="10001" width="19.85546875" style="24" customWidth="1"/>
    <col min="10002" max="10002" width="21.140625" style="24" customWidth="1"/>
    <col min="10003" max="10003" width="22.140625" style="24" customWidth="1"/>
    <col min="10004" max="10005" width="9" style="24" customWidth="1"/>
    <col min="10006" max="10006" width="19.85546875" style="24" customWidth="1"/>
    <col min="10007" max="10007" width="21.140625" style="24" customWidth="1"/>
    <col min="10008" max="10008" width="22.140625" style="24" customWidth="1"/>
    <col min="10009" max="10010" width="9" style="24" customWidth="1"/>
    <col min="10011" max="10011" width="19.85546875" style="24" customWidth="1"/>
    <col min="10012" max="10012" width="19.28515625" style="24" customWidth="1"/>
    <col min="10013" max="10013" width="20.5703125" style="24" customWidth="1"/>
    <col min="10014" max="10014" width="14.85546875" style="24" bestFit="1" customWidth="1"/>
    <col min="10015" max="10246" width="9.140625" style="24"/>
    <col min="10247" max="10248" width="10" style="24" customWidth="1"/>
    <col min="10249" max="10249" width="12" style="24" customWidth="1"/>
    <col min="10250" max="10250" width="15" style="24" customWidth="1"/>
    <col min="10251" max="10251" width="0.85546875" style="24" customWidth="1"/>
    <col min="10252" max="10252" width="8.140625" style="24" customWidth="1"/>
    <col min="10253" max="10253" width="10.42578125" style="24" customWidth="1"/>
    <col min="10254" max="10254" width="77.7109375" style="24" customWidth="1"/>
    <col min="10255" max="10256" width="9" style="24" customWidth="1"/>
    <col min="10257" max="10257" width="19.85546875" style="24" customWidth="1"/>
    <col min="10258" max="10258" width="21.140625" style="24" customWidth="1"/>
    <col min="10259" max="10259" width="22.140625" style="24" customWidth="1"/>
    <col min="10260" max="10261" width="9" style="24" customWidth="1"/>
    <col min="10262" max="10262" width="19.85546875" style="24" customWidth="1"/>
    <col min="10263" max="10263" width="21.140625" style="24" customWidth="1"/>
    <col min="10264" max="10264" width="22.140625" style="24" customWidth="1"/>
    <col min="10265" max="10266" width="9" style="24" customWidth="1"/>
    <col min="10267" max="10267" width="19.85546875" style="24" customWidth="1"/>
    <col min="10268" max="10268" width="19.28515625" style="24" customWidth="1"/>
    <col min="10269" max="10269" width="20.5703125" style="24" customWidth="1"/>
    <col min="10270" max="10270" width="14.85546875" style="24" bestFit="1" customWidth="1"/>
    <col min="10271" max="10502" width="9.140625" style="24"/>
    <col min="10503" max="10504" width="10" style="24" customWidth="1"/>
    <col min="10505" max="10505" width="12" style="24" customWidth="1"/>
    <col min="10506" max="10506" width="15" style="24" customWidth="1"/>
    <col min="10507" max="10507" width="0.85546875" style="24" customWidth="1"/>
    <col min="10508" max="10508" width="8.140625" style="24" customWidth="1"/>
    <col min="10509" max="10509" width="10.42578125" style="24" customWidth="1"/>
    <col min="10510" max="10510" width="77.7109375" style="24" customWidth="1"/>
    <col min="10511" max="10512" width="9" style="24" customWidth="1"/>
    <col min="10513" max="10513" width="19.85546875" style="24" customWidth="1"/>
    <col min="10514" max="10514" width="21.140625" style="24" customWidth="1"/>
    <col min="10515" max="10515" width="22.140625" style="24" customWidth="1"/>
    <col min="10516" max="10517" width="9" style="24" customWidth="1"/>
    <col min="10518" max="10518" width="19.85546875" style="24" customWidth="1"/>
    <col min="10519" max="10519" width="21.140625" style="24" customWidth="1"/>
    <col min="10520" max="10520" width="22.140625" style="24" customWidth="1"/>
    <col min="10521" max="10522" width="9" style="24" customWidth="1"/>
    <col min="10523" max="10523" width="19.85546875" style="24" customWidth="1"/>
    <col min="10524" max="10524" width="19.28515625" style="24" customWidth="1"/>
    <col min="10525" max="10525" width="20.5703125" style="24" customWidth="1"/>
    <col min="10526" max="10526" width="14.85546875" style="24" bestFit="1" customWidth="1"/>
    <col min="10527" max="10758" width="9.140625" style="24"/>
    <col min="10759" max="10760" width="10" style="24" customWidth="1"/>
    <col min="10761" max="10761" width="12" style="24" customWidth="1"/>
    <col min="10762" max="10762" width="15" style="24" customWidth="1"/>
    <col min="10763" max="10763" width="0.85546875" style="24" customWidth="1"/>
    <col min="10764" max="10764" width="8.140625" style="24" customWidth="1"/>
    <col min="10765" max="10765" width="10.42578125" style="24" customWidth="1"/>
    <col min="10766" max="10766" width="77.7109375" style="24" customWidth="1"/>
    <col min="10767" max="10768" width="9" style="24" customWidth="1"/>
    <col min="10769" max="10769" width="19.85546875" style="24" customWidth="1"/>
    <col min="10770" max="10770" width="21.140625" style="24" customWidth="1"/>
    <col min="10771" max="10771" width="22.140625" style="24" customWidth="1"/>
    <col min="10772" max="10773" width="9" style="24" customWidth="1"/>
    <col min="10774" max="10774" width="19.85546875" style="24" customWidth="1"/>
    <col min="10775" max="10775" width="21.140625" style="24" customWidth="1"/>
    <col min="10776" max="10776" width="22.140625" style="24" customWidth="1"/>
    <col min="10777" max="10778" width="9" style="24" customWidth="1"/>
    <col min="10779" max="10779" width="19.85546875" style="24" customWidth="1"/>
    <col min="10780" max="10780" width="19.28515625" style="24" customWidth="1"/>
    <col min="10781" max="10781" width="20.5703125" style="24" customWidth="1"/>
    <col min="10782" max="10782" width="14.85546875" style="24" bestFit="1" customWidth="1"/>
    <col min="10783" max="11014" width="9.140625" style="24"/>
    <col min="11015" max="11016" width="10" style="24" customWidth="1"/>
    <col min="11017" max="11017" width="12" style="24" customWidth="1"/>
    <col min="11018" max="11018" width="15" style="24" customWidth="1"/>
    <col min="11019" max="11019" width="0.85546875" style="24" customWidth="1"/>
    <col min="11020" max="11020" width="8.140625" style="24" customWidth="1"/>
    <col min="11021" max="11021" width="10.42578125" style="24" customWidth="1"/>
    <col min="11022" max="11022" width="77.7109375" style="24" customWidth="1"/>
    <col min="11023" max="11024" width="9" style="24" customWidth="1"/>
    <col min="11025" max="11025" width="19.85546875" style="24" customWidth="1"/>
    <col min="11026" max="11026" width="21.140625" style="24" customWidth="1"/>
    <col min="11027" max="11027" width="22.140625" style="24" customWidth="1"/>
    <col min="11028" max="11029" width="9" style="24" customWidth="1"/>
    <col min="11030" max="11030" width="19.85546875" style="24" customWidth="1"/>
    <col min="11031" max="11031" width="21.140625" style="24" customWidth="1"/>
    <col min="11032" max="11032" width="22.140625" style="24" customWidth="1"/>
    <col min="11033" max="11034" width="9" style="24" customWidth="1"/>
    <col min="11035" max="11035" width="19.85546875" style="24" customWidth="1"/>
    <col min="11036" max="11036" width="19.28515625" style="24" customWidth="1"/>
    <col min="11037" max="11037" width="20.5703125" style="24" customWidth="1"/>
    <col min="11038" max="11038" width="14.85546875" style="24" bestFit="1" customWidth="1"/>
    <col min="11039" max="11270" width="9.140625" style="24"/>
    <col min="11271" max="11272" width="10" style="24" customWidth="1"/>
    <col min="11273" max="11273" width="12" style="24" customWidth="1"/>
    <col min="11274" max="11274" width="15" style="24" customWidth="1"/>
    <col min="11275" max="11275" width="0.85546875" style="24" customWidth="1"/>
    <col min="11276" max="11276" width="8.140625" style="24" customWidth="1"/>
    <col min="11277" max="11277" width="10.42578125" style="24" customWidth="1"/>
    <col min="11278" max="11278" width="77.7109375" style="24" customWidth="1"/>
    <col min="11279" max="11280" width="9" style="24" customWidth="1"/>
    <col min="11281" max="11281" width="19.85546875" style="24" customWidth="1"/>
    <col min="11282" max="11282" width="21.140625" style="24" customWidth="1"/>
    <col min="11283" max="11283" width="22.140625" style="24" customWidth="1"/>
    <col min="11284" max="11285" width="9" style="24" customWidth="1"/>
    <col min="11286" max="11286" width="19.85546875" style="24" customWidth="1"/>
    <col min="11287" max="11287" width="21.140625" style="24" customWidth="1"/>
    <col min="11288" max="11288" width="22.140625" style="24" customWidth="1"/>
    <col min="11289" max="11290" width="9" style="24" customWidth="1"/>
    <col min="11291" max="11291" width="19.85546875" style="24" customWidth="1"/>
    <col min="11292" max="11292" width="19.28515625" style="24" customWidth="1"/>
    <col min="11293" max="11293" width="20.5703125" style="24" customWidth="1"/>
    <col min="11294" max="11294" width="14.85546875" style="24" bestFit="1" customWidth="1"/>
    <col min="11295" max="11526" width="9.140625" style="24"/>
    <col min="11527" max="11528" width="10" style="24" customWidth="1"/>
    <col min="11529" max="11529" width="12" style="24" customWidth="1"/>
    <col min="11530" max="11530" width="15" style="24" customWidth="1"/>
    <col min="11531" max="11531" width="0.85546875" style="24" customWidth="1"/>
    <col min="11532" max="11532" width="8.140625" style="24" customWidth="1"/>
    <col min="11533" max="11533" width="10.42578125" style="24" customWidth="1"/>
    <col min="11534" max="11534" width="77.7109375" style="24" customWidth="1"/>
    <col min="11535" max="11536" width="9" style="24" customWidth="1"/>
    <col min="11537" max="11537" width="19.85546875" style="24" customWidth="1"/>
    <col min="11538" max="11538" width="21.140625" style="24" customWidth="1"/>
    <col min="11539" max="11539" width="22.140625" style="24" customWidth="1"/>
    <col min="11540" max="11541" width="9" style="24" customWidth="1"/>
    <col min="11542" max="11542" width="19.85546875" style="24" customWidth="1"/>
    <col min="11543" max="11543" width="21.140625" style="24" customWidth="1"/>
    <col min="11544" max="11544" width="22.140625" style="24" customWidth="1"/>
    <col min="11545" max="11546" width="9" style="24" customWidth="1"/>
    <col min="11547" max="11547" width="19.85546875" style="24" customWidth="1"/>
    <col min="11548" max="11548" width="19.28515625" style="24" customWidth="1"/>
    <col min="11549" max="11549" width="20.5703125" style="24" customWidth="1"/>
    <col min="11550" max="11550" width="14.85546875" style="24" bestFit="1" customWidth="1"/>
    <col min="11551" max="11782" width="9.140625" style="24"/>
    <col min="11783" max="11784" width="10" style="24" customWidth="1"/>
    <col min="11785" max="11785" width="12" style="24" customWidth="1"/>
    <col min="11786" max="11786" width="15" style="24" customWidth="1"/>
    <col min="11787" max="11787" width="0.85546875" style="24" customWidth="1"/>
    <col min="11788" max="11788" width="8.140625" style="24" customWidth="1"/>
    <col min="11789" max="11789" width="10.42578125" style="24" customWidth="1"/>
    <col min="11790" max="11790" width="77.7109375" style="24" customWidth="1"/>
    <col min="11791" max="11792" width="9" style="24" customWidth="1"/>
    <col min="11793" max="11793" width="19.85546875" style="24" customWidth="1"/>
    <col min="11794" max="11794" width="21.140625" style="24" customWidth="1"/>
    <col min="11795" max="11795" width="22.140625" style="24" customWidth="1"/>
    <col min="11796" max="11797" width="9" style="24" customWidth="1"/>
    <col min="11798" max="11798" width="19.85546875" style="24" customWidth="1"/>
    <col min="11799" max="11799" width="21.140625" style="24" customWidth="1"/>
    <col min="11800" max="11800" width="22.140625" style="24" customWidth="1"/>
    <col min="11801" max="11802" width="9" style="24" customWidth="1"/>
    <col min="11803" max="11803" width="19.85546875" style="24" customWidth="1"/>
    <col min="11804" max="11804" width="19.28515625" style="24" customWidth="1"/>
    <col min="11805" max="11805" width="20.5703125" style="24" customWidth="1"/>
    <col min="11806" max="11806" width="14.85546875" style="24" bestFit="1" customWidth="1"/>
    <col min="11807" max="12038" width="9.140625" style="24"/>
    <col min="12039" max="12040" width="10" style="24" customWidth="1"/>
    <col min="12041" max="12041" width="12" style="24" customWidth="1"/>
    <col min="12042" max="12042" width="15" style="24" customWidth="1"/>
    <col min="12043" max="12043" width="0.85546875" style="24" customWidth="1"/>
    <col min="12044" max="12044" width="8.140625" style="24" customWidth="1"/>
    <col min="12045" max="12045" width="10.42578125" style="24" customWidth="1"/>
    <col min="12046" max="12046" width="77.7109375" style="24" customWidth="1"/>
    <col min="12047" max="12048" width="9" style="24" customWidth="1"/>
    <col min="12049" max="12049" width="19.85546875" style="24" customWidth="1"/>
    <col min="12050" max="12050" width="21.140625" style="24" customWidth="1"/>
    <col min="12051" max="12051" width="22.140625" style="24" customWidth="1"/>
    <col min="12052" max="12053" width="9" style="24" customWidth="1"/>
    <col min="12054" max="12054" width="19.85546875" style="24" customWidth="1"/>
    <col min="12055" max="12055" width="21.140625" style="24" customWidth="1"/>
    <col min="12056" max="12056" width="22.140625" style="24" customWidth="1"/>
    <col min="12057" max="12058" width="9" style="24" customWidth="1"/>
    <col min="12059" max="12059" width="19.85546875" style="24" customWidth="1"/>
    <col min="12060" max="12060" width="19.28515625" style="24" customWidth="1"/>
    <col min="12061" max="12061" width="20.5703125" style="24" customWidth="1"/>
    <col min="12062" max="12062" width="14.85546875" style="24" bestFit="1" customWidth="1"/>
    <col min="12063" max="12294" width="9.140625" style="24"/>
    <col min="12295" max="12296" width="10" style="24" customWidth="1"/>
    <col min="12297" max="12297" width="12" style="24" customWidth="1"/>
    <col min="12298" max="12298" width="15" style="24" customWidth="1"/>
    <col min="12299" max="12299" width="0.85546875" style="24" customWidth="1"/>
    <col min="12300" max="12300" width="8.140625" style="24" customWidth="1"/>
    <col min="12301" max="12301" width="10.42578125" style="24" customWidth="1"/>
    <col min="12302" max="12302" width="77.7109375" style="24" customWidth="1"/>
    <col min="12303" max="12304" width="9" style="24" customWidth="1"/>
    <col min="12305" max="12305" width="19.85546875" style="24" customWidth="1"/>
    <col min="12306" max="12306" width="21.140625" style="24" customWidth="1"/>
    <col min="12307" max="12307" width="22.140625" style="24" customWidth="1"/>
    <col min="12308" max="12309" width="9" style="24" customWidth="1"/>
    <col min="12310" max="12310" width="19.85546875" style="24" customWidth="1"/>
    <col min="12311" max="12311" width="21.140625" style="24" customWidth="1"/>
    <col min="12312" max="12312" width="22.140625" style="24" customWidth="1"/>
    <col min="12313" max="12314" width="9" style="24" customWidth="1"/>
    <col min="12315" max="12315" width="19.85546875" style="24" customWidth="1"/>
    <col min="12316" max="12316" width="19.28515625" style="24" customWidth="1"/>
    <col min="12317" max="12317" width="20.5703125" style="24" customWidth="1"/>
    <col min="12318" max="12318" width="14.85546875" style="24" bestFit="1" customWidth="1"/>
    <col min="12319" max="12550" width="9.140625" style="24"/>
    <col min="12551" max="12552" width="10" style="24" customWidth="1"/>
    <col min="12553" max="12553" width="12" style="24" customWidth="1"/>
    <col min="12554" max="12554" width="15" style="24" customWidth="1"/>
    <col min="12555" max="12555" width="0.85546875" style="24" customWidth="1"/>
    <col min="12556" max="12556" width="8.140625" style="24" customWidth="1"/>
    <col min="12557" max="12557" width="10.42578125" style="24" customWidth="1"/>
    <col min="12558" max="12558" width="77.7109375" style="24" customWidth="1"/>
    <col min="12559" max="12560" width="9" style="24" customWidth="1"/>
    <col min="12561" max="12561" width="19.85546875" style="24" customWidth="1"/>
    <col min="12562" max="12562" width="21.140625" style="24" customWidth="1"/>
    <col min="12563" max="12563" width="22.140625" style="24" customWidth="1"/>
    <col min="12564" max="12565" width="9" style="24" customWidth="1"/>
    <col min="12566" max="12566" width="19.85546875" style="24" customWidth="1"/>
    <col min="12567" max="12567" width="21.140625" style="24" customWidth="1"/>
    <col min="12568" max="12568" width="22.140625" style="24" customWidth="1"/>
    <col min="12569" max="12570" width="9" style="24" customWidth="1"/>
    <col min="12571" max="12571" width="19.85546875" style="24" customWidth="1"/>
    <col min="12572" max="12572" width="19.28515625" style="24" customWidth="1"/>
    <col min="12573" max="12573" width="20.5703125" style="24" customWidth="1"/>
    <col min="12574" max="12574" width="14.85546875" style="24" bestFit="1" customWidth="1"/>
    <col min="12575" max="12806" width="9.140625" style="24"/>
    <col min="12807" max="12808" width="10" style="24" customWidth="1"/>
    <col min="12809" max="12809" width="12" style="24" customWidth="1"/>
    <col min="12810" max="12810" width="15" style="24" customWidth="1"/>
    <col min="12811" max="12811" width="0.85546875" style="24" customWidth="1"/>
    <col min="12812" max="12812" width="8.140625" style="24" customWidth="1"/>
    <col min="12813" max="12813" width="10.42578125" style="24" customWidth="1"/>
    <col min="12814" max="12814" width="77.7109375" style="24" customWidth="1"/>
    <col min="12815" max="12816" width="9" style="24" customWidth="1"/>
    <col min="12817" max="12817" width="19.85546875" style="24" customWidth="1"/>
    <col min="12818" max="12818" width="21.140625" style="24" customWidth="1"/>
    <col min="12819" max="12819" width="22.140625" style="24" customWidth="1"/>
    <col min="12820" max="12821" width="9" style="24" customWidth="1"/>
    <col min="12822" max="12822" width="19.85546875" style="24" customWidth="1"/>
    <col min="12823" max="12823" width="21.140625" style="24" customWidth="1"/>
    <col min="12824" max="12824" width="22.140625" style="24" customWidth="1"/>
    <col min="12825" max="12826" width="9" style="24" customWidth="1"/>
    <col min="12827" max="12827" width="19.85546875" style="24" customWidth="1"/>
    <col min="12828" max="12828" width="19.28515625" style="24" customWidth="1"/>
    <col min="12829" max="12829" width="20.5703125" style="24" customWidth="1"/>
    <col min="12830" max="12830" width="14.85546875" style="24" bestFit="1" customWidth="1"/>
    <col min="12831" max="13062" width="9.140625" style="24"/>
    <col min="13063" max="13064" width="10" style="24" customWidth="1"/>
    <col min="13065" max="13065" width="12" style="24" customWidth="1"/>
    <col min="13066" max="13066" width="15" style="24" customWidth="1"/>
    <col min="13067" max="13067" width="0.85546875" style="24" customWidth="1"/>
    <col min="13068" max="13068" width="8.140625" style="24" customWidth="1"/>
    <col min="13069" max="13069" width="10.42578125" style="24" customWidth="1"/>
    <col min="13070" max="13070" width="77.7109375" style="24" customWidth="1"/>
    <col min="13071" max="13072" width="9" style="24" customWidth="1"/>
    <col min="13073" max="13073" width="19.85546875" style="24" customWidth="1"/>
    <col min="13074" max="13074" width="21.140625" style="24" customWidth="1"/>
    <col min="13075" max="13075" width="22.140625" style="24" customWidth="1"/>
    <col min="13076" max="13077" width="9" style="24" customWidth="1"/>
    <col min="13078" max="13078" width="19.85546875" style="24" customWidth="1"/>
    <col min="13079" max="13079" width="21.140625" style="24" customWidth="1"/>
    <col min="13080" max="13080" width="22.140625" style="24" customWidth="1"/>
    <col min="13081" max="13082" width="9" style="24" customWidth="1"/>
    <col min="13083" max="13083" width="19.85546875" style="24" customWidth="1"/>
    <col min="13084" max="13084" width="19.28515625" style="24" customWidth="1"/>
    <col min="13085" max="13085" width="20.5703125" style="24" customWidth="1"/>
    <col min="13086" max="13086" width="14.85546875" style="24" bestFit="1" customWidth="1"/>
    <col min="13087" max="13318" width="9.140625" style="24"/>
    <col min="13319" max="13320" width="10" style="24" customWidth="1"/>
    <col min="13321" max="13321" width="12" style="24" customWidth="1"/>
    <col min="13322" max="13322" width="15" style="24" customWidth="1"/>
    <col min="13323" max="13323" width="0.85546875" style="24" customWidth="1"/>
    <col min="13324" max="13324" width="8.140625" style="24" customWidth="1"/>
    <col min="13325" max="13325" width="10.42578125" style="24" customWidth="1"/>
    <col min="13326" max="13326" width="77.7109375" style="24" customWidth="1"/>
    <col min="13327" max="13328" width="9" style="24" customWidth="1"/>
    <col min="13329" max="13329" width="19.85546875" style="24" customWidth="1"/>
    <col min="13330" max="13330" width="21.140625" style="24" customWidth="1"/>
    <col min="13331" max="13331" width="22.140625" style="24" customWidth="1"/>
    <col min="13332" max="13333" width="9" style="24" customWidth="1"/>
    <col min="13334" max="13334" width="19.85546875" style="24" customWidth="1"/>
    <col min="13335" max="13335" width="21.140625" style="24" customWidth="1"/>
    <col min="13336" max="13336" width="22.140625" style="24" customWidth="1"/>
    <col min="13337" max="13338" width="9" style="24" customWidth="1"/>
    <col min="13339" max="13339" width="19.85546875" style="24" customWidth="1"/>
    <col min="13340" max="13340" width="19.28515625" style="24" customWidth="1"/>
    <col min="13341" max="13341" width="20.5703125" style="24" customWidth="1"/>
    <col min="13342" max="13342" width="14.85546875" style="24" bestFit="1" customWidth="1"/>
    <col min="13343" max="13574" width="9.140625" style="24"/>
    <col min="13575" max="13576" width="10" style="24" customWidth="1"/>
    <col min="13577" max="13577" width="12" style="24" customWidth="1"/>
    <col min="13578" max="13578" width="15" style="24" customWidth="1"/>
    <col min="13579" max="13579" width="0.85546875" style="24" customWidth="1"/>
    <col min="13580" max="13580" width="8.140625" style="24" customWidth="1"/>
    <col min="13581" max="13581" width="10.42578125" style="24" customWidth="1"/>
    <col min="13582" max="13582" width="77.7109375" style="24" customWidth="1"/>
    <col min="13583" max="13584" width="9" style="24" customWidth="1"/>
    <col min="13585" max="13585" width="19.85546875" style="24" customWidth="1"/>
    <col min="13586" max="13586" width="21.140625" style="24" customWidth="1"/>
    <col min="13587" max="13587" width="22.140625" style="24" customWidth="1"/>
    <col min="13588" max="13589" width="9" style="24" customWidth="1"/>
    <col min="13590" max="13590" width="19.85546875" style="24" customWidth="1"/>
    <col min="13591" max="13591" width="21.140625" style="24" customWidth="1"/>
    <col min="13592" max="13592" width="22.140625" style="24" customWidth="1"/>
    <col min="13593" max="13594" width="9" style="24" customWidth="1"/>
    <col min="13595" max="13595" width="19.85546875" style="24" customWidth="1"/>
    <col min="13596" max="13596" width="19.28515625" style="24" customWidth="1"/>
    <col min="13597" max="13597" width="20.5703125" style="24" customWidth="1"/>
    <col min="13598" max="13598" width="14.85546875" style="24" bestFit="1" customWidth="1"/>
    <col min="13599" max="13830" width="9.140625" style="24"/>
    <col min="13831" max="13832" width="10" style="24" customWidth="1"/>
    <col min="13833" max="13833" width="12" style="24" customWidth="1"/>
    <col min="13834" max="13834" width="15" style="24" customWidth="1"/>
    <col min="13835" max="13835" width="0.85546875" style="24" customWidth="1"/>
    <col min="13836" max="13836" width="8.140625" style="24" customWidth="1"/>
    <col min="13837" max="13837" width="10.42578125" style="24" customWidth="1"/>
    <col min="13838" max="13838" width="77.7109375" style="24" customWidth="1"/>
    <col min="13839" max="13840" width="9" style="24" customWidth="1"/>
    <col min="13841" max="13841" width="19.85546875" style="24" customWidth="1"/>
    <col min="13842" max="13842" width="21.140625" style="24" customWidth="1"/>
    <col min="13843" max="13843" width="22.140625" style="24" customWidth="1"/>
    <col min="13844" max="13845" width="9" style="24" customWidth="1"/>
    <col min="13846" max="13846" width="19.85546875" style="24" customWidth="1"/>
    <col min="13847" max="13847" width="21.140625" style="24" customWidth="1"/>
    <col min="13848" max="13848" width="22.140625" style="24" customWidth="1"/>
    <col min="13849" max="13850" width="9" style="24" customWidth="1"/>
    <col min="13851" max="13851" width="19.85546875" style="24" customWidth="1"/>
    <col min="13852" max="13852" width="19.28515625" style="24" customWidth="1"/>
    <col min="13853" max="13853" width="20.5703125" style="24" customWidth="1"/>
    <col min="13854" max="13854" width="14.85546875" style="24" bestFit="1" customWidth="1"/>
    <col min="13855" max="14086" width="9.140625" style="24"/>
    <col min="14087" max="14088" width="10" style="24" customWidth="1"/>
    <col min="14089" max="14089" width="12" style="24" customWidth="1"/>
    <col min="14090" max="14090" width="15" style="24" customWidth="1"/>
    <col min="14091" max="14091" width="0.85546875" style="24" customWidth="1"/>
    <col min="14092" max="14092" width="8.140625" style="24" customWidth="1"/>
    <col min="14093" max="14093" width="10.42578125" style="24" customWidth="1"/>
    <col min="14094" max="14094" width="77.7109375" style="24" customWidth="1"/>
    <col min="14095" max="14096" width="9" style="24" customWidth="1"/>
    <col min="14097" max="14097" width="19.85546875" style="24" customWidth="1"/>
    <col min="14098" max="14098" width="21.140625" style="24" customWidth="1"/>
    <col min="14099" max="14099" width="22.140625" style="24" customWidth="1"/>
    <col min="14100" max="14101" width="9" style="24" customWidth="1"/>
    <col min="14102" max="14102" width="19.85546875" style="24" customWidth="1"/>
    <col min="14103" max="14103" width="21.140625" style="24" customWidth="1"/>
    <col min="14104" max="14104" width="22.140625" style="24" customWidth="1"/>
    <col min="14105" max="14106" width="9" style="24" customWidth="1"/>
    <col min="14107" max="14107" width="19.85546875" style="24" customWidth="1"/>
    <col min="14108" max="14108" width="19.28515625" style="24" customWidth="1"/>
    <col min="14109" max="14109" width="20.5703125" style="24" customWidth="1"/>
    <col min="14110" max="14110" width="14.85546875" style="24" bestFit="1" customWidth="1"/>
    <col min="14111" max="14342" width="9.140625" style="24"/>
    <col min="14343" max="14344" width="10" style="24" customWidth="1"/>
    <col min="14345" max="14345" width="12" style="24" customWidth="1"/>
    <col min="14346" max="14346" width="15" style="24" customWidth="1"/>
    <col min="14347" max="14347" width="0.85546875" style="24" customWidth="1"/>
    <col min="14348" max="14348" width="8.140625" style="24" customWidth="1"/>
    <col min="14349" max="14349" width="10.42578125" style="24" customWidth="1"/>
    <col min="14350" max="14350" width="77.7109375" style="24" customWidth="1"/>
    <col min="14351" max="14352" width="9" style="24" customWidth="1"/>
    <col min="14353" max="14353" width="19.85546875" style="24" customWidth="1"/>
    <col min="14354" max="14354" width="21.140625" style="24" customWidth="1"/>
    <col min="14355" max="14355" width="22.140625" style="24" customWidth="1"/>
    <col min="14356" max="14357" width="9" style="24" customWidth="1"/>
    <col min="14358" max="14358" width="19.85546875" style="24" customWidth="1"/>
    <col min="14359" max="14359" width="21.140625" style="24" customWidth="1"/>
    <col min="14360" max="14360" width="22.140625" style="24" customWidth="1"/>
    <col min="14361" max="14362" width="9" style="24" customWidth="1"/>
    <col min="14363" max="14363" width="19.85546875" style="24" customWidth="1"/>
    <col min="14364" max="14364" width="19.28515625" style="24" customWidth="1"/>
    <col min="14365" max="14365" width="20.5703125" style="24" customWidth="1"/>
    <col min="14366" max="14366" width="14.85546875" style="24" bestFit="1" customWidth="1"/>
    <col min="14367" max="14598" width="9.140625" style="24"/>
    <col min="14599" max="14600" width="10" style="24" customWidth="1"/>
    <col min="14601" max="14601" width="12" style="24" customWidth="1"/>
    <col min="14602" max="14602" width="15" style="24" customWidth="1"/>
    <col min="14603" max="14603" width="0.85546875" style="24" customWidth="1"/>
    <col min="14604" max="14604" width="8.140625" style="24" customWidth="1"/>
    <col min="14605" max="14605" width="10.42578125" style="24" customWidth="1"/>
    <col min="14606" max="14606" width="77.7109375" style="24" customWidth="1"/>
    <col min="14607" max="14608" width="9" style="24" customWidth="1"/>
    <col min="14609" max="14609" width="19.85546875" style="24" customWidth="1"/>
    <col min="14610" max="14610" width="21.140625" style="24" customWidth="1"/>
    <col min="14611" max="14611" width="22.140625" style="24" customWidth="1"/>
    <col min="14612" max="14613" width="9" style="24" customWidth="1"/>
    <col min="14614" max="14614" width="19.85546875" style="24" customWidth="1"/>
    <col min="14615" max="14615" width="21.140625" style="24" customWidth="1"/>
    <col min="14616" max="14616" width="22.140625" style="24" customWidth="1"/>
    <col min="14617" max="14618" width="9" style="24" customWidth="1"/>
    <col min="14619" max="14619" width="19.85546875" style="24" customWidth="1"/>
    <col min="14620" max="14620" width="19.28515625" style="24" customWidth="1"/>
    <col min="14621" max="14621" width="20.5703125" style="24" customWidth="1"/>
    <col min="14622" max="14622" width="14.85546875" style="24" bestFit="1" customWidth="1"/>
    <col min="14623" max="14854" width="9.140625" style="24"/>
    <col min="14855" max="14856" width="10" style="24" customWidth="1"/>
    <col min="14857" max="14857" width="12" style="24" customWidth="1"/>
    <col min="14858" max="14858" width="15" style="24" customWidth="1"/>
    <col min="14859" max="14859" width="0.85546875" style="24" customWidth="1"/>
    <col min="14860" max="14860" width="8.140625" style="24" customWidth="1"/>
    <col min="14861" max="14861" width="10.42578125" style="24" customWidth="1"/>
    <col min="14862" max="14862" width="77.7109375" style="24" customWidth="1"/>
    <col min="14863" max="14864" width="9" style="24" customWidth="1"/>
    <col min="14865" max="14865" width="19.85546875" style="24" customWidth="1"/>
    <col min="14866" max="14866" width="21.140625" style="24" customWidth="1"/>
    <col min="14867" max="14867" width="22.140625" style="24" customWidth="1"/>
    <col min="14868" max="14869" width="9" style="24" customWidth="1"/>
    <col min="14870" max="14870" width="19.85546875" style="24" customWidth="1"/>
    <col min="14871" max="14871" width="21.140625" style="24" customWidth="1"/>
    <col min="14872" max="14872" width="22.140625" style="24" customWidth="1"/>
    <col min="14873" max="14874" width="9" style="24" customWidth="1"/>
    <col min="14875" max="14875" width="19.85546875" style="24" customWidth="1"/>
    <col min="14876" max="14876" width="19.28515625" style="24" customWidth="1"/>
    <col min="14877" max="14877" width="20.5703125" style="24" customWidth="1"/>
    <col min="14878" max="14878" width="14.85546875" style="24" bestFit="1" customWidth="1"/>
    <col min="14879" max="15110" width="9.140625" style="24"/>
    <col min="15111" max="15112" width="10" style="24" customWidth="1"/>
    <col min="15113" max="15113" width="12" style="24" customWidth="1"/>
    <col min="15114" max="15114" width="15" style="24" customWidth="1"/>
    <col min="15115" max="15115" width="0.85546875" style="24" customWidth="1"/>
    <col min="15116" max="15116" width="8.140625" style="24" customWidth="1"/>
    <col min="15117" max="15117" width="10.42578125" style="24" customWidth="1"/>
    <col min="15118" max="15118" width="77.7109375" style="24" customWidth="1"/>
    <col min="15119" max="15120" width="9" style="24" customWidth="1"/>
    <col min="15121" max="15121" width="19.85546875" style="24" customWidth="1"/>
    <col min="15122" max="15122" width="21.140625" style="24" customWidth="1"/>
    <col min="15123" max="15123" width="22.140625" style="24" customWidth="1"/>
    <col min="15124" max="15125" width="9" style="24" customWidth="1"/>
    <col min="15126" max="15126" width="19.85546875" style="24" customWidth="1"/>
    <col min="15127" max="15127" width="21.140625" style="24" customWidth="1"/>
    <col min="15128" max="15128" width="22.140625" style="24" customWidth="1"/>
    <col min="15129" max="15130" width="9" style="24" customWidth="1"/>
    <col min="15131" max="15131" width="19.85546875" style="24" customWidth="1"/>
    <col min="15132" max="15132" width="19.28515625" style="24" customWidth="1"/>
    <col min="15133" max="15133" width="20.5703125" style="24" customWidth="1"/>
    <col min="15134" max="15134" width="14.85546875" style="24" bestFit="1" customWidth="1"/>
    <col min="15135" max="15366" width="9.140625" style="24"/>
    <col min="15367" max="15368" width="10" style="24" customWidth="1"/>
    <col min="15369" max="15369" width="12" style="24" customWidth="1"/>
    <col min="15370" max="15370" width="15" style="24" customWidth="1"/>
    <col min="15371" max="15371" width="0.85546875" style="24" customWidth="1"/>
    <col min="15372" max="15372" width="8.140625" style="24" customWidth="1"/>
    <col min="15373" max="15373" width="10.42578125" style="24" customWidth="1"/>
    <col min="15374" max="15374" width="77.7109375" style="24" customWidth="1"/>
    <col min="15375" max="15376" width="9" style="24" customWidth="1"/>
    <col min="15377" max="15377" width="19.85546875" style="24" customWidth="1"/>
    <col min="15378" max="15378" width="21.140625" style="24" customWidth="1"/>
    <col min="15379" max="15379" width="22.140625" style="24" customWidth="1"/>
    <col min="15380" max="15381" width="9" style="24" customWidth="1"/>
    <col min="15382" max="15382" width="19.85546875" style="24" customWidth="1"/>
    <col min="15383" max="15383" width="21.140625" style="24" customWidth="1"/>
    <col min="15384" max="15384" width="22.140625" style="24" customWidth="1"/>
    <col min="15385" max="15386" width="9" style="24" customWidth="1"/>
    <col min="15387" max="15387" width="19.85546875" style="24" customWidth="1"/>
    <col min="15388" max="15388" width="19.28515625" style="24" customWidth="1"/>
    <col min="15389" max="15389" width="20.5703125" style="24" customWidth="1"/>
    <col min="15390" max="15390" width="14.85546875" style="24" bestFit="1" customWidth="1"/>
    <col min="15391" max="15622" width="9.140625" style="24"/>
    <col min="15623" max="15624" width="10" style="24" customWidth="1"/>
    <col min="15625" max="15625" width="12" style="24" customWidth="1"/>
    <col min="15626" max="15626" width="15" style="24" customWidth="1"/>
    <col min="15627" max="15627" width="0.85546875" style="24" customWidth="1"/>
    <col min="15628" max="15628" width="8.140625" style="24" customWidth="1"/>
    <col min="15629" max="15629" width="10.42578125" style="24" customWidth="1"/>
    <col min="15630" max="15630" width="77.7109375" style="24" customWidth="1"/>
    <col min="15631" max="15632" width="9" style="24" customWidth="1"/>
    <col min="15633" max="15633" width="19.85546875" style="24" customWidth="1"/>
    <col min="15634" max="15634" width="21.140625" style="24" customWidth="1"/>
    <col min="15635" max="15635" width="22.140625" style="24" customWidth="1"/>
    <col min="15636" max="15637" width="9" style="24" customWidth="1"/>
    <col min="15638" max="15638" width="19.85546875" style="24" customWidth="1"/>
    <col min="15639" max="15639" width="21.140625" style="24" customWidth="1"/>
    <col min="15640" max="15640" width="22.140625" style="24" customWidth="1"/>
    <col min="15641" max="15642" width="9" style="24" customWidth="1"/>
    <col min="15643" max="15643" width="19.85546875" style="24" customWidth="1"/>
    <col min="15644" max="15644" width="19.28515625" style="24" customWidth="1"/>
    <col min="15645" max="15645" width="20.5703125" style="24" customWidth="1"/>
    <col min="15646" max="15646" width="14.85546875" style="24" bestFit="1" customWidth="1"/>
    <col min="15647" max="15878" width="9.140625" style="24"/>
    <col min="15879" max="15880" width="10" style="24" customWidth="1"/>
    <col min="15881" max="15881" width="12" style="24" customWidth="1"/>
    <col min="15882" max="15882" width="15" style="24" customWidth="1"/>
    <col min="15883" max="15883" width="0.85546875" style="24" customWidth="1"/>
    <col min="15884" max="15884" width="8.140625" style="24" customWidth="1"/>
    <col min="15885" max="15885" width="10.42578125" style="24" customWidth="1"/>
    <col min="15886" max="15886" width="77.7109375" style="24" customWidth="1"/>
    <col min="15887" max="15888" width="9" style="24" customWidth="1"/>
    <col min="15889" max="15889" width="19.85546875" style="24" customWidth="1"/>
    <col min="15890" max="15890" width="21.140625" style="24" customWidth="1"/>
    <col min="15891" max="15891" width="22.140625" style="24" customWidth="1"/>
    <col min="15892" max="15893" width="9" style="24" customWidth="1"/>
    <col min="15894" max="15894" width="19.85546875" style="24" customWidth="1"/>
    <col min="15895" max="15895" width="21.140625" style="24" customWidth="1"/>
    <col min="15896" max="15896" width="22.140625" style="24" customWidth="1"/>
    <col min="15897" max="15898" width="9" style="24" customWidth="1"/>
    <col min="15899" max="15899" width="19.85546875" style="24" customWidth="1"/>
    <col min="15900" max="15900" width="19.28515625" style="24" customWidth="1"/>
    <col min="15901" max="15901" width="20.5703125" style="24" customWidth="1"/>
    <col min="15902" max="15902" width="14.85546875" style="24" bestFit="1" customWidth="1"/>
    <col min="15903" max="16134" width="9.140625" style="24"/>
    <col min="16135" max="16136" width="10" style="24" customWidth="1"/>
    <col min="16137" max="16137" width="12" style="24" customWidth="1"/>
    <col min="16138" max="16138" width="15" style="24" customWidth="1"/>
    <col min="16139" max="16139" width="0.85546875" style="24" customWidth="1"/>
    <col min="16140" max="16140" width="8.140625" style="24" customWidth="1"/>
    <col min="16141" max="16141" width="10.42578125" style="24" customWidth="1"/>
    <col min="16142" max="16142" width="77.7109375" style="24" customWidth="1"/>
    <col min="16143" max="16144" width="9" style="24" customWidth="1"/>
    <col min="16145" max="16145" width="19.85546875" style="24" customWidth="1"/>
    <col min="16146" max="16146" width="21.140625" style="24" customWidth="1"/>
    <col min="16147" max="16147" width="22.140625" style="24" customWidth="1"/>
    <col min="16148" max="16149" width="9" style="24" customWidth="1"/>
    <col min="16150" max="16150" width="19.85546875" style="24" customWidth="1"/>
    <col min="16151" max="16151" width="21.140625" style="24" customWidth="1"/>
    <col min="16152" max="16152" width="22.140625" style="24" customWidth="1"/>
    <col min="16153" max="16154" width="9" style="24" customWidth="1"/>
    <col min="16155" max="16155" width="19.85546875" style="24" customWidth="1"/>
    <col min="16156" max="16156" width="19.28515625" style="24" customWidth="1"/>
    <col min="16157" max="16157" width="20.5703125" style="24" customWidth="1"/>
    <col min="16158" max="16158" width="14.85546875" style="24" bestFit="1" customWidth="1"/>
    <col min="16159" max="16384" width="9.140625" style="24"/>
  </cols>
  <sheetData>
    <row r="1" spans="1:30" ht="24.75" customHeight="1" thickBot="1">
      <c r="L1" s="500"/>
      <c r="M1" s="500"/>
      <c r="Q1" s="500"/>
      <c r="R1" s="500"/>
      <c r="V1" s="500"/>
      <c r="W1" s="500"/>
      <c r="AA1" s="500"/>
      <c r="AB1" s="500"/>
    </row>
    <row r="2" spans="1:30" s="30" customFormat="1" ht="51" customHeight="1">
      <c r="A2" s="25" t="s">
        <v>39</v>
      </c>
      <c r="B2" s="26"/>
      <c r="C2" s="27"/>
      <c r="D2" s="26"/>
      <c r="E2" s="28"/>
      <c r="F2" s="502" t="s">
        <v>40</v>
      </c>
      <c r="G2" s="502"/>
      <c r="H2" s="502"/>
      <c r="I2" s="502"/>
      <c r="J2" s="506" t="s">
        <v>295</v>
      </c>
      <c r="K2" s="502"/>
      <c r="L2" s="502"/>
      <c r="M2" s="502"/>
      <c r="N2" s="507"/>
      <c r="O2" s="503" t="s">
        <v>296</v>
      </c>
      <c r="P2" s="504"/>
      <c r="Q2" s="504"/>
      <c r="R2" s="504"/>
      <c r="S2" s="505"/>
      <c r="T2" s="506" t="s">
        <v>297</v>
      </c>
      <c r="U2" s="502"/>
      <c r="V2" s="502"/>
      <c r="W2" s="502"/>
      <c r="X2" s="507"/>
      <c r="Y2" s="503" t="s">
        <v>298</v>
      </c>
      <c r="Z2" s="504"/>
      <c r="AA2" s="504"/>
      <c r="AB2" s="504"/>
      <c r="AC2" s="505"/>
      <c r="AD2" s="29"/>
    </row>
    <row r="3" spans="1:30" s="30" customFormat="1" ht="39.75" customHeight="1">
      <c r="A3" s="508"/>
      <c r="B3" s="509"/>
      <c r="C3" s="509"/>
      <c r="D3" s="509"/>
      <c r="E3" s="31"/>
      <c r="F3" s="491" t="s">
        <v>299</v>
      </c>
      <c r="G3" s="491"/>
      <c r="H3" s="491"/>
      <c r="I3" s="491"/>
      <c r="J3" s="510" t="s">
        <v>300</v>
      </c>
      <c r="K3" s="511"/>
      <c r="L3" s="512"/>
      <c r="M3" s="512"/>
      <c r="N3" s="476"/>
      <c r="O3" s="510" t="s">
        <v>301</v>
      </c>
      <c r="P3" s="511"/>
      <c r="Q3" s="512"/>
      <c r="R3" s="512"/>
      <c r="S3" s="476"/>
      <c r="T3" s="510" t="s">
        <v>302</v>
      </c>
      <c r="U3" s="511"/>
      <c r="V3" s="512"/>
      <c r="W3" s="512"/>
      <c r="X3" s="476"/>
      <c r="Y3" s="510" t="s">
        <v>303</v>
      </c>
      <c r="Z3" s="511"/>
      <c r="AA3" s="512"/>
      <c r="AB3" s="512"/>
      <c r="AC3" s="476"/>
      <c r="AD3" s="32"/>
    </row>
    <row r="4" spans="1:30" s="30" customFormat="1" ht="23.25" customHeight="1">
      <c r="A4" s="490" t="s">
        <v>48</v>
      </c>
      <c r="B4" s="491"/>
      <c r="C4" s="491"/>
      <c r="D4" s="491"/>
      <c r="E4" s="31"/>
      <c r="F4" s="492" t="s">
        <v>49</v>
      </c>
      <c r="G4" s="494">
        <v>45043</v>
      </c>
      <c r="H4" s="495"/>
      <c r="I4" s="496"/>
      <c r="J4" s="473" t="s">
        <v>304</v>
      </c>
      <c r="K4" s="474"/>
      <c r="L4" s="475"/>
      <c r="M4" s="475"/>
      <c r="N4" s="476"/>
      <c r="O4" s="473" t="s">
        <v>305</v>
      </c>
      <c r="P4" s="474"/>
      <c r="Q4" s="475"/>
      <c r="R4" s="475"/>
      <c r="S4" s="476"/>
      <c r="T4" s="473" t="s">
        <v>306</v>
      </c>
      <c r="U4" s="474"/>
      <c r="V4" s="475"/>
      <c r="W4" s="475"/>
      <c r="X4" s="476"/>
      <c r="Y4" s="473" t="s">
        <v>307</v>
      </c>
      <c r="Z4" s="474"/>
      <c r="AA4" s="475"/>
      <c r="AB4" s="475"/>
      <c r="AC4" s="476"/>
      <c r="AD4" s="32"/>
    </row>
    <row r="5" spans="1:30" s="30" customFormat="1" ht="19.5" customHeight="1">
      <c r="A5" s="602" t="s">
        <v>53</v>
      </c>
      <c r="B5" s="603" t="s">
        <v>54</v>
      </c>
      <c r="C5" s="604" t="s">
        <v>55</v>
      </c>
      <c r="D5" s="605"/>
      <c r="E5" s="33"/>
      <c r="F5" s="493"/>
      <c r="G5" s="497"/>
      <c r="H5" s="498"/>
      <c r="I5" s="499"/>
      <c r="J5" s="481" t="s">
        <v>54</v>
      </c>
      <c r="K5" s="484" t="s">
        <v>56</v>
      </c>
      <c r="L5" s="487" t="s">
        <v>57</v>
      </c>
      <c r="M5" s="488"/>
      <c r="N5" s="489"/>
      <c r="O5" s="481" t="s">
        <v>54</v>
      </c>
      <c r="P5" s="484" t="s">
        <v>56</v>
      </c>
      <c r="Q5" s="487" t="s">
        <v>57</v>
      </c>
      <c r="R5" s="488"/>
      <c r="S5" s="489"/>
      <c r="T5" s="481" t="s">
        <v>54</v>
      </c>
      <c r="U5" s="484" t="s">
        <v>56</v>
      </c>
      <c r="V5" s="487" t="s">
        <v>57</v>
      </c>
      <c r="W5" s="488"/>
      <c r="X5" s="489"/>
      <c r="Y5" s="481" t="s">
        <v>54</v>
      </c>
      <c r="Z5" s="484" t="s">
        <v>56</v>
      </c>
      <c r="AA5" s="487" t="s">
        <v>57</v>
      </c>
      <c r="AB5" s="488"/>
      <c r="AC5" s="489"/>
      <c r="AD5" s="32"/>
    </row>
    <row r="6" spans="1:30" s="30" customFormat="1" ht="19.5" customHeight="1">
      <c r="A6" s="602"/>
      <c r="B6" s="603"/>
      <c r="C6" s="34"/>
      <c r="D6" s="35"/>
      <c r="E6" s="33"/>
      <c r="F6" s="36"/>
      <c r="G6" s="37"/>
      <c r="H6" s="37"/>
      <c r="I6" s="29"/>
      <c r="J6" s="482"/>
      <c r="K6" s="485"/>
      <c r="L6" s="38"/>
      <c r="M6" s="39"/>
      <c r="N6" s="40"/>
      <c r="O6" s="482"/>
      <c r="P6" s="485"/>
      <c r="Q6" s="38"/>
      <c r="R6" s="39"/>
      <c r="S6" s="41" t="s">
        <v>308</v>
      </c>
      <c r="T6" s="482"/>
      <c r="U6" s="485"/>
      <c r="V6" s="38"/>
      <c r="W6" s="39"/>
      <c r="X6" s="40"/>
      <c r="Y6" s="482"/>
      <c r="Z6" s="485"/>
      <c r="AA6" s="38"/>
      <c r="AB6" s="39"/>
      <c r="AC6" s="40"/>
      <c r="AD6" s="32"/>
    </row>
    <row r="7" spans="1:30" s="30" customFormat="1" ht="24" customHeight="1" thickBot="1">
      <c r="A7" s="602"/>
      <c r="B7" s="603"/>
      <c r="C7" s="42" t="s">
        <v>58</v>
      </c>
      <c r="D7" s="43" t="s">
        <v>59</v>
      </c>
      <c r="E7" s="44"/>
      <c r="F7" s="45" t="s">
        <v>60</v>
      </c>
      <c r="G7" s="46" t="s">
        <v>61</v>
      </c>
      <c r="H7" s="46" t="s">
        <v>62</v>
      </c>
      <c r="I7" s="45" t="s">
        <v>63</v>
      </c>
      <c r="J7" s="483"/>
      <c r="K7" s="486"/>
      <c r="L7" s="47" t="s">
        <v>64</v>
      </c>
      <c r="M7" s="47" t="s">
        <v>65</v>
      </c>
      <c r="N7" s="48" t="s">
        <v>59</v>
      </c>
      <c r="O7" s="483"/>
      <c r="P7" s="486"/>
      <c r="Q7" s="47" t="s">
        <v>64</v>
      </c>
      <c r="R7" s="47" t="s">
        <v>65</v>
      </c>
      <c r="S7" s="48" t="s">
        <v>59</v>
      </c>
      <c r="T7" s="483"/>
      <c r="U7" s="486"/>
      <c r="V7" s="47" t="s">
        <v>64</v>
      </c>
      <c r="W7" s="47" t="s">
        <v>65</v>
      </c>
      <c r="X7" s="48" t="s">
        <v>59</v>
      </c>
      <c r="Y7" s="483"/>
      <c r="Z7" s="486"/>
      <c r="AA7" s="47" t="s">
        <v>64</v>
      </c>
      <c r="AB7" s="47" t="s">
        <v>65</v>
      </c>
      <c r="AC7" s="48" t="s">
        <v>59</v>
      </c>
      <c r="AD7" s="32"/>
    </row>
    <row r="8" spans="1:30" ht="19.5" customHeight="1">
      <c r="A8" s="49"/>
      <c r="B8" s="50"/>
      <c r="C8" s="50"/>
      <c r="D8" s="50"/>
      <c r="E8" s="51"/>
      <c r="F8" s="52"/>
      <c r="G8" s="53"/>
      <c r="H8" s="53"/>
      <c r="I8" s="54"/>
      <c r="J8" s="55"/>
      <c r="K8" s="56"/>
      <c r="L8" s="57"/>
      <c r="M8" s="57"/>
      <c r="N8" s="58"/>
      <c r="O8" s="55"/>
      <c r="P8" s="56"/>
      <c r="Q8" s="57"/>
      <c r="R8" s="57"/>
      <c r="S8" s="58"/>
      <c r="T8" s="55"/>
      <c r="U8" s="56"/>
      <c r="V8" s="57"/>
      <c r="W8" s="57"/>
      <c r="X8" s="58"/>
      <c r="Y8" s="55"/>
      <c r="Z8" s="56"/>
      <c r="AA8" s="57"/>
      <c r="AB8" s="57"/>
      <c r="AC8" s="58"/>
    </row>
    <row r="9" spans="1:30" ht="19.5" customHeight="1">
      <c r="A9" s="49"/>
      <c r="B9" s="50"/>
      <c r="C9" s="50"/>
      <c r="D9" s="50"/>
      <c r="E9" s="51"/>
      <c r="F9" s="52" t="s">
        <v>66</v>
      </c>
      <c r="G9" s="53"/>
      <c r="H9" s="53"/>
      <c r="I9" s="54" t="s">
        <v>309</v>
      </c>
      <c r="J9" s="55"/>
      <c r="K9" s="56"/>
      <c r="L9" s="57"/>
      <c r="M9" s="57"/>
      <c r="N9" s="58"/>
      <c r="O9" s="55"/>
      <c r="P9" s="56"/>
      <c r="Q9" s="57"/>
      <c r="R9" s="57"/>
      <c r="S9" s="58"/>
      <c r="T9" s="55"/>
      <c r="U9" s="56"/>
      <c r="V9" s="57"/>
      <c r="W9" s="57"/>
      <c r="X9" s="58"/>
      <c r="Y9" s="55"/>
      <c r="Z9" s="56"/>
      <c r="AA9" s="57"/>
      <c r="AB9" s="57"/>
      <c r="AC9" s="58"/>
    </row>
    <row r="10" spans="1:30" ht="6.75" customHeight="1">
      <c r="A10" s="49"/>
      <c r="B10" s="50"/>
      <c r="C10" s="50"/>
      <c r="D10" s="50"/>
      <c r="E10" s="51"/>
      <c r="F10" s="52"/>
      <c r="G10" s="53"/>
      <c r="H10" s="53"/>
      <c r="I10" s="54"/>
      <c r="J10" s="55"/>
      <c r="K10" s="56"/>
      <c r="L10" s="57"/>
      <c r="M10" s="57"/>
      <c r="N10" s="58"/>
      <c r="O10" s="55"/>
      <c r="P10" s="56"/>
      <c r="Q10" s="57"/>
      <c r="R10" s="57"/>
      <c r="S10" s="58"/>
      <c r="T10" s="55"/>
      <c r="U10" s="56"/>
      <c r="V10" s="57"/>
      <c r="W10" s="57"/>
      <c r="X10" s="58"/>
      <c r="Y10" s="55"/>
      <c r="Z10" s="56"/>
      <c r="AA10" s="57"/>
      <c r="AB10" s="57"/>
      <c r="AC10" s="58"/>
    </row>
    <row r="11" spans="1:30" ht="24.95" customHeight="1">
      <c r="A11" s="49"/>
      <c r="B11" s="50"/>
      <c r="C11" s="50"/>
      <c r="D11" s="50">
        <f>AVERAGEA(N11,S11,X11)</f>
        <v>0</v>
      </c>
      <c r="E11" s="51"/>
      <c r="F11" s="59"/>
      <c r="G11" s="53"/>
      <c r="H11" s="53"/>
      <c r="I11" s="60" t="s">
        <v>310</v>
      </c>
      <c r="J11" s="61" t="s">
        <v>54</v>
      </c>
      <c r="K11" s="56"/>
      <c r="L11" s="62"/>
      <c r="M11" s="62"/>
      <c r="N11" s="63">
        <f>SUM(M11+L11)*K11</f>
        <v>0</v>
      </c>
      <c r="O11" s="61"/>
      <c r="P11" s="56"/>
      <c r="Q11" s="62"/>
      <c r="R11" s="62"/>
      <c r="S11" s="63">
        <f>SUM(R11+Q11)*P11</f>
        <v>0</v>
      </c>
      <c r="T11" s="61"/>
      <c r="U11" s="56"/>
      <c r="V11" s="56"/>
      <c r="W11" s="56"/>
      <c r="X11" s="63">
        <f t="shared" ref="X11:X19" si="0">SUM(W11+V11)*U11</f>
        <v>0</v>
      </c>
      <c r="Y11" s="61"/>
      <c r="Z11" s="56"/>
      <c r="AA11" s="56"/>
      <c r="AB11" s="56"/>
      <c r="AC11" s="63">
        <f t="shared" ref="AC11:AC20" si="1">SUM(AB11+AA11)*Z11</f>
        <v>0</v>
      </c>
    </row>
    <row r="12" spans="1:30" ht="24.95" customHeight="1">
      <c r="A12" s="49"/>
      <c r="B12" s="50"/>
      <c r="C12" s="50"/>
      <c r="D12" s="50">
        <f t="shared" ref="D12:D18" si="2">AVERAGEA(N12,S12,X12)</f>
        <v>280</v>
      </c>
      <c r="E12" s="51"/>
      <c r="F12" s="59"/>
      <c r="G12" s="53"/>
      <c r="H12" s="53"/>
      <c r="I12" s="60" t="s">
        <v>311</v>
      </c>
      <c r="J12" s="61" t="s">
        <v>54</v>
      </c>
      <c r="K12" s="64">
        <v>3</v>
      </c>
      <c r="L12" s="62"/>
      <c r="M12" s="62">
        <v>280</v>
      </c>
      <c r="N12" s="63">
        <f t="shared" ref="N12:N18" si="3">SUM(M12+L12)*K12</f>
        <v>840</v>
      </c>
      <c r="O12" s="61"/>
      <c r="P12" s="64"/>
      <c r="Q12" s="62"/>
      <c r="R12" s="62"/>
      <c r="S12" s="63">
        <f t="shared" ref="S12:S19" si="4">SUM(R12+Q12)*P12</f>
        <v>0</v>
      </c>
      <c r="T12" s="61"/>
      <c r="U12" s="56"/>
      <c r="V12" s="56"/>
      <c r="W12" s="56"/>
      <c r="X12" s="63">
        <f t="shared" si="0"/>
        <v>0</v>
      </c>
      <c r="Y12" s="61" t="s">
        <v>54</v>
      </c>
      <c r="Z12" s="56">
        <v>3</v>
      </c>
      <c r="AA12" s="56"/>
      <c r="AB12" s="56">
        <v>250</v>
      </c>
      <c r="AC12" s="63">
        <f>SUM(AB12+AA12)*Z12</f>
        <v>750</v>
      </c>
      <c r="AD12" s="65"/>
    </row>
    <row r="13" spans="1:30" ht="24.95" customHeight="1">
      <c r="A13" s="49"/>
      <c r="B13" s="50"/>
      <c r="C13" s="50"/>
      <c r="D13" s="50">
        <f t="shared" si="2"/>
        <v>280</v>
      </c>
      <c r="E13" s="51"/>
      <c r="F13" s="59"/>
      <c r="G13" s="53"/>
      <c r="H13" s="53"/>
      <c r="I13" s="60" t="s">
        <v>312</v>
      </c>
      <c r="J13" s="61" t="s">
        <v>54</v>
      </c>
      <c r="K13" s="64">
        <v>3</v>
      </c>
      <c r="L13" s="62"/>
      <c r="M13" s="62">
        <v>280</v>
      </c>
      <c r="N13" s="63">
        <f t="shared" si="3"/>
        <v>840</v>
      </c>
      <c r="O13" s="61"/>
      <c r="P13" s="64"/>
      <c r="Q13" s="62"/>
      <c r="R13" s="62"/>
      <c r="S13" s="63">
        <f t="shared" si="4"/>
        <v>0</v>
      </c>
      <c r="T13" s="61"/>
      <c r="U13" s="56"/>
      <c r="V13" s="56"/>
      <c r="W13" s="56"/>
      <c r="X13" s="63">
        <f t="shared" si="0"/>
        <v>0</v>
      </c>
      <c r="Y13" s="61" t="s">
        <v>54</v>
      </c>
      <c r="Z13" s="56">
        <v>3</v>
      </c>
      <c r="AA13" s="56"/>
      <c r="AB13" s="56">
        <v>250</v>
      </c>
      <c r="AC13" s="63">
        <f t="shared" si="1"/>
        <v>750</v>
      </c>
      <c r="AD13" s="65"/>
    </row>
    <row r="14" spans="1:30" ht="24.95" customHeight="1">
      <c r="A14" s="49"/>
      <c r="B14" s="50"/>
      <c r="C14" s="50"/>
      <c r="D14" s="50">
        <f t="shared" si="2"/>
        <v>700</v>
      </c>
      <c r="E14" s="51"/>
      <c r="F14" s="59"/>
      <c r="G14" s="53"/>
      <c r="H14" s="53"/>
      <c r="I14" s="60" t="s">
        <v>313</v>
      </c>
      <c r="J14" s="61" t="s">
        <v>54</v>
      </c>
      <c r="K14" s="64">
        <v>15</v>
      </c>
      <c r="L14" s="62"/>
      <c r="M14" s="62">
        <v>140</v>
      </c>
      <c r="N14" s="63">
        <f t="shared" si="3"/>
        <v>2100</v>
      </c>
      <c r="O14" s="61"/>
      <c r="P14" s="64"/>
      <c r="Q14" s="62"/>
      <c r="R14" s="62"/>
      <c r="S14" s="63">
        <f t="shared" si="4"/>
        <v>0</v>
      </c>
      <c r="T14" s="61"/>
      <c r="U14" s="56"/>
      <c r="V14" s="56"/>
      <c r="W14" s="56"/>
      <c r="X14" s="63">
        <f t="shared" si="0"/>
        <v>0</v>
      </c>
      <c r="Y14" s="61" t="s">
        <v>54</v>
      </c>
      <c r="Z14" s="56">
        <v>5</v>
      </c>
      <c r="AA14" s="56"/>
      <c r="AB14" s="56">
        <v>125</v>
      </c>
      <c r="AC14" s="63">
        <f t="shared" si="1"/>
        <v>625</v>
      </c>
      <c r="AD14" s="65"/>
    </row>
    <row r="15" spans="1:30" ht="24.95" customHeight="1">
      <c r="A15" s="49"/>
      <c r="B15" s="50"/>
      <c r="C15" s="50"/>
      <c r="D15" s="50">
        <f>AVERAGEA(N15,S15,X15)</f>
        <v>3070</v>
      </c>
      <c r="E15" s="51"/>
      <c r="F15" s="59"/>
      <c r="G15" s="53"/>
      <c r="H15" s="53"/>
      <c r="I15" s="60" t="s">
        <v>314</v>
      </c>
      <c r="J15" s="61"/>
      <c r="K15" s="66"/>
      <c r="L15" s="62"/>
      <c r="M15" s="62"/>
      <c r="N15" s="63">
        <f>SUM(M15+L15)*K15</f>
        <v>0</v>
      </c>
      <c r="O15" s="61" t="s">
        <v>174</v>
      </c>
      <c r="P15" s="66">
        <v>1</v>
      </c>
      <c r="Q15" s="62"/>
      <c r="R15" s="62">
        <f>(2478+494+1470/15)*3</f>
        <v>9210</v>
      </c>
      <c r="S15" s="63">
        <f>SUM(R15+Q15)*P15</f>
        <v>9210</v>
      </c>
      <c r="T15" s="61"/>
      <c r="U15" s="56"/>
      <c r="V15" s="56"/>
      <c r="W15" s="56"/>
      <c r="X15" s="63">
        <f>SUM(W15+V15)*U15</f>
        <v>0</v>
      </c>
      <c r="Y15" s="61"/>
      <c r="Z15" s="56"/>
      <c r="AA15" s="56"/>
      <c r="AB15" s="56"/>
      <c r="AC15" s="63">
        <f t="shared" si="1"/>
        <v>0</v>
      </c>
      <c r="AD15" s="65"/>
    </row>
    <row r="16" spans="1:30" ht="24.95" customHeight="1">
      <c r="A16" s="49"/>
      <c r="B16" s="50"/>
      <c r="C16" s="50"/>
      <c r="D16" s="50">
        <f>AVERAGEA(N16,S16,X16)</f>
        <v>27720</v>
      </c>
      <c r="E16" s="51"/>
      <c r="F16" s="59"/>
      <c r="G16" s="53"/>
      <c r="H16" s="53"/>
      <c r="I16" s="60" t="s">
        <v>315</v>
      </c>
      <c r="J16" s="61"/>
      <c r="K16" s="66"/>
      <c r="L16" s="62"/>
      <c r="M16" s="62"/>
      <c r="N16" s="63">
        <f>SUM(M16+L16)*K16</f>
        <v>0</v>
      </c>
      <c r="O16" s="61" t="s">
        <v>316</v>
      </c>
      <c r="P16" s="66">
        <v>1</v>
      </c>
      <c r="Q16" s="62"/>
      <c r="R16" s="62">
        <f>4320+10800+4320+6480+3240+54000</f>
        <v>83160</v>
      </c>
      <c r="S16" s="63">
        <f>SUM(R16+Q16)*P16</f>
        <v>83160</v>
      </c>
      <c r="T16" s="61"/>
      <c r="U16" s="66"/>
      <c r="V16" s="56"/>
      <c r="W16" s="56"/>
      <c r="X16" s="63">
        <f>SUM(W16+V16)*U16</f>
        <v>0</v>
      </c>
      <c r="Y16" s="61"/>
      <c r="Z16" s="66"/>
      <c r="AA16" s="56"/>
      <c r="AB16" s="56"/>
      <c r="AC16" s="63">
        <f t="shared" si="1"/>
        <v>0</v>
      </c>
      <c r="AD16" s="65"/>
    </row>
    <row r="17" spans="1:30" ht="24.95" customHeight="1">
      <c r="A17" s="49"/>
      <c r="B17" s="50"/>
      <c r="C17" s="50"/>
      <c r="D17" s="50">
        <f t="shared" si="2"/>
        <v>2433.3333333333335</v>
      </c>
      <c r="E17" s="51"/>
      <c r="F17" s="59"/>
      <c r="G17" s="53"/>
      <c r="H17" s="53"/>
      <c r="I17" s="60" t="s">
        <v>317</v>
      </c>
      <c r="J17" s="61"/>
      <c r="K17" s="66"/>
      <c r="L17" s="62"/>
      <c r="M17" s="62"/>
      <c r="N17" s="63">
        <f t="shared" si="3"/>
        <v>0</v>
      </c>
      <c r="O17" s="61" t="s">
        <v>174</v>
      </c>
      <c r="P17" s="66">
        <v>1</v>
      </c>
      <c r="Q17" s="62"/>
      <c r="R17" s="62">
        <v>7300</v>
      </c>
      <c r="S17" s="63">
        <f t="shared" si="4"/>
        <v>7300</v>
      </c>
      <c r="T17" s="61"/>
      <c r="U17" s="56"/>
      <c r="V17" s="56"/>
      <c r="W17" s="56"/>
      <c r="X17" s="63">
        <f t="shared" si="0"/>
        <v>0</v>
      </c>
      <c r="Y17" s="61"/>
      <c r="Z17" s="56"/>
      <c r="AA17" s="56"/>
      <c r="AB17" s="56"/>
      <c r="AC17" s="63">
        <f t="shared" si="1"/>
        <v>0</v>
      </c>
      <c r="AD17" s="65"/>
    </row>
    <row r="18" spans="1:30" ht="24.95" customHeight="1">
      <c r="A18" s="49"/>
      <c r="B18" s="50"/>
      <c r="C18" s="50"/>
      <c r="D18" s="50">
        <f t="shared" si="2"/>
        <v>623.33333333333337</v>
      </c>
      <c r="E18" s="51"/>
      <c r="F18" s="59"/>
      <c r="G18" s="53"/>
      <c r="H18" s="53"/>
      <c r="I18" s="60" t="s">
        <v>318</v>
      </c>
      <c r="J18" s="61"/>
      <c r="K18" s="66"/>
      <c r="L18" s="62"/>
      <c r="M18" s="62"/>
      <c r="N18" s="63">
        <f t="shared" si="3"/>
        <v>0</v>
      </c>
      <c r="O18" s="61"/>
      <c r="P18" s="66"/>
      <c r="Q18" s="62"/>
      <c r="R18" s="62"/>
      <c r="S18" s="63">
        <f t="shared" si="4"/>
        <v>0</v>
      </c>
      <c r="T18" s="61" t="s">
        <v>174</v>
      </c>
      <c r="U18" s="66">
        <v>1</v>
      </c>
      <c r="V18" s="56"/>
      <c r="W18" s="56">
        <f>((1600+1870+5880)/15)*3</f>
        <v>1870</v>
      </c>
      <c r="X18" s="63">
        <f t="shared" si="0"/>
        <v>1870</v>
      </c>
      <c r="Y18" s="61"/>
      <c r="Z18" s="66"/>
      <c r="AA18" s="56"/>
      <c r="AB18" s="56"/>
      <c r="AC18" s="63">
        <f t="shared" si="1"/>
        <v>0</v>
      </c>
      <c r="AD18" s="65"/>
    </row>
    <row r="19" spans="1:30" ht="24.95" customHeight="1">
      <c r="A19" s="49"/>
      <c r="B19" s="50"/>
      <c r="C19" s="50"/>
      <c r="D19" s="50"/>
      <c r="E19" s="51"/>
      <c r="F19" s="59"/>
      <c r="G19" s="53"/>
      <c r="H19" s="53"/>
      <c r="I19" s="60" t="s">
        <v>319</v>
      </c>
      <c r="J19" s="61"/>
      <c r="K19" s="66"/>
      <c r="L19" s="62"/>
      <c r="M19" s="62"/>
      <c r="N19" s="63">
        <f>SUM(M19+L19)*K19</f>
        <v>0</v>
      </c>
      <c r="O19" s="61"/>
      <c r="P19" s="66"/>
      <c r="Q19" s="62"/>
      <c r="R19" s="62"/>
      <c r="S19" s="63">
        <f t="shared" si="4"/>
        <v>0</v>
      </c>
      <c r="T19" s="61" t="s">
        <v>54</v>
      </c>
      <c r="U19" s="66">
        <v>1</v>
      </c>
      <c r="V19" s="62"/>
      <c r="W19" s="56">
        <v>4800</v>
      </c>
      <c r="X19" s="63">
        <f t="shared" si="0"/>
        <v>4800</v>
      </c>
      <c r="Y19" s="61"/>
      <c r="Z19" s="66"/>
      <c r="AA19" s="62"/>
      <c r="AB19" s="56"/>
      <c r="AC19" s="63">
        <f t="shared" si="1"/>
        <v>0</v>
      </c>
      <c r="AD19" s="65"/>
    </row>
    <row r="20" spans="1:30" ht="24.95" customHeight="1">
      <c r="A20" s="49"/>
      <c r="B20" s="50"/>
      <c r="C20" s="50"/>
      <c r="D20" s="50"/>
      <c r="E20" s="51"/>
      <c r="F20" s="59"/>
      <c r="G20" s="53"/>
      <c r="H20" s="53"/>
      <c r="I20" s="60" t="s">
        <v>320</v>
      </c>
      <c r="J20" s="61"/>
      <c r="K20" s="66"/>
      <c r="L20" s="62"/>
      <c r="M20" s="62"/>
      <c r="N20" s="63"/>
      <c r="O20" s="61"/>
      <c r="P20" s="66"/>
      <c r="Q20" s="62"/>
      <c r="R20" s="62"/>
      <c r="S20" s="63"/>
      <c r="T20" s="61"/>
      <c r="U20" s="66"/>
      <c r="V20" s="62"/>
      <c r="W20" s="56"/>
      <c r="X20" s="63"/>
      <c r="Y20" s="61" t="s">
        <v>54</v>
      </c>
      <c r="Z20" s="66">
        <v>1</v>
      </c>
      <c r="AA20" s="62"/>
      <c r="AB20" s="56">
        <v>3950</v>
      </c>
      <c r="AC20" s="63">
        <f t="shared" si="1"/>
        <v>3950</v>
      </c>
      <c r="AD20" s="65"/>
    </row>
    <row r="21" spans="1:30" ht="24.95" customHeight="1">
      <c r="A21" s="49"/>
      <c r="B21" s="50"/>
      <c r="C21" s="50"/>
      <c r="D21" s="50"/>
      <c r="E21" s="51"/>
      <c r="F21" s="59"/>
      <c r="G21" s="53"/>
      <c r="H21" s="53"/>
      <c r="I21" s="67"/>
      <c r="J21" s="61"/>
      <c r="K21" s="66"/>
      <c r="L21" s="62"/>
      <c r="M21" s="62"/>
      <c r="N21" s="68"/>
      <c r="O21" s="61"/>
      <c r="P21" s="66"/>
      <c r="Q21" s="62"/>
      <c r="R21" s="62"/>
      <c r="S21" s="68"/>
      <c r="T21" s="61"/>
      <c r="U21" s="66"/>
      <c r="V21" s="62"/>
      <c r="W21" s="62"/>
      <c r="X21" s="68"/>
      <c r="Y21" s="61"/>
      <c r="Z21" s="66"/>
      <c r="AA21" s="62"/>
      <c r="AB21" s="62"/>
      <c r="AC21" s="68"/>
      <c r="AD21" s="65"/>
    </row>
    <row r="22" spans="1:30" ht="6.75" customHeight="1">
      <c r="A22" s="49"/>
      <c r="B22" s="50"/>
      <c r="C22" s="50"/>
      <c r="D22" s="50"/>
      <c r="E22" s="51"/>
      <c r="F22" s="59"/>
      <c r="G22" s="53"/>
      <c r="H22" s="53"/>
      <c r="I22" s="60"/>
      <c r="J22" s="61"/>
      <c r="K22" s="69"/>
      <c r="L22" s="62"/>
      <c r="M22" s="62"/>
      <c r="N22" s="68"/>
      <c r="O22" s="61"/>
      <c r="P22" s="69"/>
      <c r="Q22" s="62"/>
      <c r="R22" s="62"/>
      <c r="S22" s="68"/>
      <c r="T22" s="61"/>
      <c r="U22" s="69"/>
      <c r="V22" s="62"/>
      <c r="W22" s="62"/>
      <c r="X22" s="68"/>
      <c r="Y22" s="61"/>
      <c r="Z22" s="69"/>
      <c r="AA22" s="62"/>
      <c r="AB22" s="62"/>
      <c r="AC22" s="68"/>
      <c r="AD22" s="65"/>
    </row>
    <row r="23" spans="1:30" ht="27.75" customHeight="1">
      <c r="A23" s="49"/>
      <c r="B23" s="50"/>
      <c r="C23" s="70"/>
      <c r="D23" s="50"/>
      <c r="E23" s="51"/>
      <c r="F23" s="52"/>
      <c r="G23" s="53"/>
      <c r="H23" s="53"/>
      <c r="I23" s="71" t="s">
        <v>83</v>
      </c>
      <c r="J23" s="72"/>
      <c r="K23" s="56"/>
      <c r="L23" s="73">
        <f>SUM(L11:L17)</f>
        <v>0</v>
      </c>
      <c r="M23" s="73">
        <f>SUM(M11:M17)</f>
        <v>700</v>
      </c>
      <c r="N23" s="74">
        <f>SUM(N10:N21)</f>
        <v>3780</v>
      </c>
      <c r="O23" s="72"/>
      <c r="P23" s="56"/>
      <c r="Q23" s="73">
        <f>SUM(Q11:Q19)</f>
        <v>0</v>
      </c>
      <c r="R23" s="73">
        <f>SUM(R11:R19)</f>
        <v>99670</v>
      </c>
      <c r="S23" s="74">
        <f>SUM(S10:S21)</f>
        <v>99670</v>
      </c>
      <c r="T23" s="72"/>
      <c r="U23" s="56"/>
      <c r="V23" s="73">
        <f>SUM(V11:V21)</f>
        <v>0</v>
      </c>
      <c r="W23" s="73">
        <f>SUM(W11:W21)</f>
        <v>6670</v>
      </c>
      <c r="X23" s="74">
        <f>SUM(X11:X21)</f>
        <v>6670</v>
      </c>
      <c r="Y23" s="72"/>
      <c r="Z23" s="56"/>
      <c r="AA23" s="73">
        <f>SUM(AA11:AA21)</f>
        <v>0</v>
      </c>
      <c r="AB23" s="73">
        <f>SUM(AB11:AB21)</f>
        <v>4575</v>
      </c>
      <c r="AC23" s="74">
        <f>SUM(AC11:AC21)</f>
        <v>6075</v>
      </c>
    </row>
    <row r="24" spans="1:30" ht="19.5" customHeight="1">
      <c r="A24" s="49"/>
      <c r="B24" s="50"/>
      <c r="C24" s="50"/>
      <c r="D24" s="50"/>
      <c r="E24" s="51"/>
      <c r="F24" s="52"/>
      <c r="G24" s="53"/>
      <c r="H24" s="53"/>
      <c r="I24" s="54"/>
      <c r="J24" s="55"/>
      <c r="K24" s="56"/>
      <c r="L24" s="62"/>
      <c r="M24" s="62"/>
      <c r="N24" s="68"/>
      <c r="O24" s="55"/>
      <c r="P24" s="56"/>
      <c r="Q24" s="62"/>
      <c r="R24" s="62"/>
      <c r="S24" s="68"/>
      <c r="T24" s="55"/>
      <c r="U24" s="56"/>
      <c r="V24" s="62"/>
      <c r="W24" s="62"/>
      <c r="X24" s="68"/>
      <c r="Y24" s="55"/>
      <c r="Z24" s="56"/>
      <c r="AA24" s="62"/>
      <c r="AB24" s="62"/>
      <c r="AC24" s="68"/>
    </row>
    <row r="25" spans="1:30" ht="28.5" customHeight="1">
      <c r="A25" s="49"/>
      <c r="B25" s="50"/>
      <c r="C25" s="50"/>
      <c r="D25" s="50"/>
      <c r="E25" s="51"/>
      <c r="F25" s="595" t="s">
        <v>84</v>
      </c>
      <c r="G25" s="596"/>
      <c r="H25" s="596"/>
      <c r="I25" s="597"/>
      <c r="J25" s="75"/>
      <c r="K25" s="76"/>
      <c r="L25" s="77">
        <f>L23</f>
        <v>0</v>
      </c>
      <c r="M25" s="77">
        <f>M23</f>
        <v>700</v>
      </c>
      <c r="N25" s="78">
        <f>N23</f>
        <v>3780</v>
      </c>
      <c r="O25" s="75"/>
      <c r="P25" s="76"/>
      <c r="Q25" s="77">
        <f>Q23</f>
        <v>0</v>
      </c>
      <c r="R25" s="77">
        <f>R23</f>
        <v>99670</v>
      </c>
      <c r="S25" s="78">
        <f>S23</f>
        <v>99670</v>
      </c>
      <c r="T25" s="75"/>
      <c r="U25" s="76"/>
      <c r="V25" s="77">
        <f>V23</f>
        <v>0</v>
      </c>
      <c r="W25" s="77">
        <f>W23</f>
        <v>6670</v>
      </c>
      <c r="X25" s="78">
        <f>X23</f>
        <v>6670</v>
      </c>
      <c r="Y25" s="75"/>
      <c r="Z25" s="76"/>
      <c r="AA25" s="77">
        <f>AA23</f>
        <v>0</v>
      </c>
      <c r="AB25" s="77">
        <f>AB23</f>
        <v>4575</v>
      </c>
      <c r="AC25" s="78">
        <f>AC23</f>
        <v>6075</v>
      </c>
    </row>
    <row r="26" spans="1:30" ht="19.5" customHeight="1" thickBot="1">
      <c r="A26" s="49"/>
      <c r="B26" s="50"/>
      <c r="C26" s="79" t="s">
        <v>321</v>
      </c>
      <c r="D26" s="80">
        <f>AVERAGEA(S27,X27,AC27)</f>
        <v>4978.8888888888896</v>
      </c>
      <c r="E26" s="51"/>
      <c r="F26" s="52"/>
      <c r="G26" s="53"/>
      <c r="H26" s="53"/>
      <c r="I26" s="71"/>
      <c r="J26" s="55"/>
      <c r="K26" s="56"/>
      <c r="L26" s="73"/>
      <c r="M26" s="73"/>
      <c r="N26" s="74"/>
      <c r="O26" s="55"/>
      <c r="P26" s="56"/>
      <c r="Q26" s="73"/>
      <c r="R26" s="73"/>
      <c r="S26" s="74"/>
      <c r="T26" s="55"/>
      <c r="U26" s="56"/>
      <c r="V26" s="73"/>
      <c r="W26" s="73"/>
      <c r="X26" s="74"/>
      <c r="Y26" s="55"/>
      <c r="Z26" s="56"/>
      <c r="AA26" s="73"/>
      <c r="AB26" s="73"/>
      <c r="AC26" s="74"/>
    </row>
    <row r="27" spans="1:30" s="87" customFormat="1" ht="31.5" customHeight="1" thickBot="1">
      <c r="A27" s="598"/>
      <c r="B27" s="599"/>
      <c r="C27" s="600"/>
      <c r="D27" s="81"/>
      <c r="E27" s="82"/>
      <c r="F27" s="601" t="s">
        <v>86</v>
      </c>
      <c r="G27" s="601"/>
      <c r="H27" s="601"/>
      <c r="I27" s="601"/>
      <c r="J27" s="83"/>
      <c r="K27" s="84"/>
      <c r="L27" s="85">
        <f>N25</f>
        <v>3780</v>
      </c>
      <c r="M27" s="86">
        <v>1</v>
      </c>
      <c r="N27" s="85">
        <f>L27/M27</f>
        <v>3780</v>
      </c>
      <c r="O27" s="83"/>
      <c r="P27" s="84"/>
      <c r="Q27" s="85">
        <f>S25</f>
        <v>99670</v>
      </c>
      <c r="R27" s="86">
        <v>12</v>
      </c>
      <c r="S27" s="85">
        <f>Q27/R27</f>
        <v>8305.8333333333339</v>
      </c>
      <c r="T27" s="83"/>
      <c r="U27" s="84"/>
      <c r="V27" s="85">
        <f>X25</f>
        <v>6670</v>
      </c>
      <c r="W27" s="86">
        <v>12</v>
      </c>
      <c r="X27" s="85">
        <f>V27/W27</f>
        <v>555.83333333333337</v>
      </c>
      <c r="Y27" s="83"/>
      <c r="Z27" s="84"/>
      <c r="AA27" s="85">
        <f>AC25*12</f>
        <v>72900</v>
      </c>
      <c r="AB27" s="86">
        <v>12</v>
      </c>
      <c r="AC27" s="85">
        <f>AA27/AB27</f>
        <v>6075</v>
      </c>
    </row>
    <row r="28" spans="1:30" s="87" customFormat="1" ht="28.5" customHeight="1" thickBot="1">
      <c r="A28" s="587"/>
      <c r="B28" s="588"/>
      <c r="C28" s="588"/>
      <c r="D28" s="588"/>
      <c r="E28" s="88"/>
      <c r="F28" s="589"/>
      <c r="G28" s="590"/>
      <c r="H28" s="590"/>
      <c r="I28" s="591"/>
      <c r="J28" s="592"/>
      <c r="K28" s="593"/>
      <c r="L28" s="593"/>
      <c r="M28" s="593"/>
      <c r="N28" s="594"/>
      <c r="O28" s="592"/>
      <c r="P28" s="593"/>
      <c r="Q28" s="593"/>
      <c r="R28" s="593"/>
      <c r="S28" s="594"/>
      <c r="T28" s="592"/>
      <c r="U28" s="593"/>
      <c r="V28" s="593"/>
      <c r="W28" s="593"/>
      <c r="X28" s="594"/>
      <c r="Y28" s="592"/>
      <c r="Z28" s="593"/>
      <c r="AA28" s="593"/>
      <c r="AB28" s="593"/>
      <c r="AC28" s="594"/>
    </row>
    <row r="29" spans="1:30" s="87" customFormat="1" ht="20.100000000000001" customHeight="1">
      <c r="A29" s="538"/>
      <c r="B29" s="539"/>
      <c r="C29" s="582"/>
      <c r="D29" s="89"/>
      <c r="E29" s="82"/>
      <c r="F29" s="90"/>
      <c r="G29" s="90"/>
      <c r="H29" s="90"/>
      <c r="I29" s="90"/>
      <c r="J29" s="91"/>
      <c r="K29" s="92"/>
      <c r="L29" s="92"/>
      <c r="M29" s="92"/>
      <c r="N29" s="93"/>
      <c r="O29" s="91"/>
      <c r="P29" s="92"/>
      <c r="Q29" s="92"/>
      <c r="R29" s="92"/>
      <c r="S29" s="93"/>
      <c r="T29" s="91"/>
      <c r="U29" s="92"/>
      <c r="V29" s="92"/>
      <c r="W29" s="92"/>
      <c r="X29" s="93"/>
      <c r="Y29" s="91"/>
      <c r="Z29" s="92"/>
      <c r="AA29" s="92"/>
      <c r="AB29" s="92"/>
      <c r="AC29" s="93"/>
    </row>
    <row r="30" spans="1:30" s="87" customFormat="1" ht="13.5" customHeight="1">
      <c r="A30" s="563" t="s">
        <v>87</v>
      </c>
      <c r="B30" s="564"/>
      <c r="C30" s="564"/>
      <c r="D30" s="564"/>
      <c r="E30" s="94"/>
      <c r="F30" s="563" t="s">
        <v>88</v>
      </c>
      <c r="G30" s="583"/>
      <c r="H30" s="585" t="s">
        <v>89</v>
      </c>
      <c r="I30" s="564"/>
      <c r="J30" s="563"/>
      <c r="K30" s="564"/>
      <c r="L30" s="564"/>
      <c r="M30" s="564"/>
      <c r="N30" s="565"/>
      <c r="O30" s="563"/>
      <c r="P30" s="564"/>
      <c r="Q30" s="564"/>
      <c r="R30" s="564"/>
      <c r="S30" s="565"/>
      <c r="T30" s="563"/>
      <c r="U30" s="564"/>
      <c r="V30" s="564"/>
      <c r="W30" s="564"/>
      <c r="X30" s="565"/>
      <c r="Y30" s="563"/>
      <c r="Z30" s="564"/>
      <c r="AA30" s="564"/>
      <c r="AB30" s="564"/>
      <c r="AC30" s="565"/>
    </row>
    <row r="31" spans="1:30" s="87" customFormat="1" ht="24" customHeight="1">
      <c r="A31" s="566"/>
      <c r="B31" s="567"/>
      <c r="C31" s="567"/>
      <c r="D31" s="567"/>
      <c r="E31" s="95"/>
      <c r="F31" s="566"/>
      <c r="G31" s="584"/>
      <c r="H31" s="586"/>
      <c r="I31" s="567"/>
      <c r="J31" s="566"/>
      <c r="K31" s="567"/>
      <c r="L31" s="567"/>
      <c r="M31" s="567"/>
      <c r="N31" s="568"/>
      <c r="O31" s="566"/>
      <c r="P31" s="567"/>
      <c r="Q31" s="567"/>
      <c r="R31" s="567"/>
      <c r="S31" s="568"/>
      <c r="T31" s="566"/>
      <c r="U31" s="567"/>
      <c r="V31" s="567"/>
      <c r="W31" s="567"/>
      <c r="X31" s="568"/>
      <c r="Y31" s="566"/>
      <c r="Z31" s="567"/>
      <c r="AA31" s="567"/>
      <c r="AB31" s="567"/>
      <c r="AC31" s="568"/>
    </row>
    <row r="32" spans="1:30" s="87" customFormat="1" ht="35.1" customHeight="1">
      <c r="A32" s="569"/>
      <c r="B32" s="570"/>
      <c r="C32" s="573"/>
      <c r="D32" s="574"/>
      <c r="E32" s="96"/>
      <c r="F32" s="575">
        <v>1</v>
      </c>
      <c r="G32" s="576"/>
      <c r="H32" s="97" t="s">
        <v>90</v>
      </c>
      <c r="I32" s="98"/>
      <c r="J32" s="577"/>
      <c r="K32" s="578"/>
      <c r="L32" s="578"/>
      <c r="M32" s="578"/>
      <c r="N32" s="579"/>
      <c r="O32" s="577"/>
      <c r="P32" s="578"/>
      <c r="Q32" s="578"/>
      <c r="R32" s="578"/>
      <c r="S32" s="579"/>
      <c r="T32" s="577" t="s">
        <v>322</v>
      </c>
      <c r="U32" s="578"/>
      <c r="V32" s="578"/>
      <c r="W32" s="578"/>
      <c r="X32" s="579"/>
      <c r="Y32" s="577"/>
      <c r="Z32" s="578"/>
      <c r="AA32" s="578"/>
      <c r="AB32" s="578"/>
      <c r="AC32" s="579"/>
    </row>
    <row r="33" spans="1:29" s="87" customFormat="1" ht="35.1" customHeight="1" thickBot="1">
      <c r="A33" s="571"/>
      <c r="B33" s="572"/>
      <c r="C33" s="580"/>
      <c r="D33" s="581"/>
      <c r="E33" s="96"/>
      <c r="F33" s="543">
        <v>2</v>
      </c>
      <c r="G33" s="551"/>
      <c r="H33" s="552" t="s">
        <v>94</v>
      </c>
      <c r="I33" s="553"/>
      <c r="J33" s="429"/>
      <c r="K33" s="430"/>
      <c r="L33" s="430"/>
      <c r="M33" s="430"/>
      <c r="N33" s="431"/>
      <c r="O33" s="429"/>
      <c r="P33" s="430"/>
      <c r="Q33" s="430"/>
      <c r="R33" s="430"/>
      <c r="S33" s="431"/>
      <c r="T33" s="429"/>
      <c r="U33" s="430"/>
      <c r="V33" s="430"/>
      <c r="W33" s="430"/>
      <c r="X33" s="431"/>
      <c r="Y33" s="429"/>
      <c r="Z33" s="430"/>
      <c r="AA33" s="430"/>
      <c r="AB33" s="430"/>
      <c r="AC33" s="431"/>
    </row>
    <row r="34" spans="1:29" s="87" customFormat="1" ht="45" customHeight="1">
      <c r="A34" s="554"/>
      <c r="B34" s="555"/>
      <c r="C34" s="99"/>
      <c r="D34" s="100"/>
      <c r="E34" s="96"/>
      <c r="F34" s="543">
        <v>3</v>
      </c>
      <c r="G34" s="551"/>
      <c r="H34" s="552" t="s">
        <v>95</v>
      </c>
      <c r="I34" s="553"/>
      <c r="J34" s="558"/>
      <c r="K34" s="559"/>
      <c r="L34" s="559"/>
      <c r="M34" s="559"/>
      <c r="N34" s="560"/>
      <c r="O34" s="558"/>
      <c r="P34" s="559"/>
      <c r="Q34" s="559"/>
      <c r="R34" s="559"/>
      <c r="S34" s="560"/>
      <c r="T34" s="558" t="s">
        <v>323</v>
      </c>
      <c r="U34" s="559"/>
      <c r="V34" s="559"/>
      <c r="W34" s="559"/>
      <c r="X34" s="560"/>
      <c r="Y34" s="558"/>
      <c r="Z34" s="559"/>
      <c r="AA34" s="559"/>
      <c r="AB34" s="559"/>
      <c r="AC34" s="560"/>
    </row>
    <row r="35" spans="1:29" s="87" customFormat="1" ht="35.1" customHeight="1" thickBot="1">
      <c r="A35" s="556"/>
      <c r="B35" s="557"/>
      <c r="C35" s="101"/>
      <c r="D35" s="102"/>
      <c r="E35" s="96"/>
      <c r="F35" s="543">
        <v>4</v>
      </c>
      <c r="G35" s="551"/>
      <c r="H35" s="552" t="s">
        <v>97</v>
      </c>
      <c r="I35" s="553"/>
      <c r="J35" s="445"/>
      <c r="K35" s="446"/>
      <c r="L35" s="446"/>
      <c r="M35" s="446"/>
      <c r="N35" s="447"/>
      <c r="O35" s="445"/>
      <c r="P35" s="446"/>
      <c r="Q35" s="446"/>
      <c r="R35" s="446"/>
      <c r="S35" s="447"/>
      <c r="T35" s="445"/>
      <c r="U35" s="446"/>
      <c r="V35" s="446"/>
      <c r="W35" s="446"/>
      <c r="X35" s="447"/>
      <c r="Y35" s="445"/>
      <c r="Z35" s="446"/>
      <c r="AA35" s="446"/>
      <c r="AB35" s="446"/>
      <c r="AC35" s="447"/>
    </row>
    <row r="36" spans="1:29" s="87" customFormat="1" ht="35.1" customHeight="1">
      <c r="A36" s="554"/>
      <c r="B36" s="555"/>
      <c r="C36" s="99"/>
      <c r="D36" s="100"/>
      <c r="E36" s="96"/>
      <c r="F36" s="543">
        <v>5</v>
      </c>
      <c r="G36" s="551"/>
      <c r="H36" s="552" t="s">
        <v>98</v>
      </c>
      <c r="I36" s="553"/>
      <c r="J36" s="418"/>
      <c r="K36" s="419"/>
      <c r="L36" s="419"/>
      <c r="M36" s="419"/>
      <c r="N36" s="420"/>
      <c r="O36" s="418"/>
      <c r="P36" s="419"/>
      <c r="Q36" s="419"/>
      <c r="R36" s="419"/>
      <c r="S36" s="420"/>
      <c r="T36" s="418"/>
      <c r="U36" s="419"/>
      <c r="V36" s="419"/>
      <c r="W36" s="419"/>
      <c r="X36" s="420"/>
      <c r="Y36" s="418"/>
      <c r="Z36" s="419"/>
      <c r="AA36" s="419"/>
      <c r="AB36" s="419"/>
      <c r="AC36" s="420"/>
    </row>
    <row r="37" spans="1:29" s="87" customFormat="1" ht="35.1" customHeight="1" thickBot="1">
      <c r="A37" s="556"/>
      <c r="B37" s="557"/>
      <c r="C37" s="101"/>
      <c r="D37" s="102"/>
      <c r="E37" s="96"/>
      <c r="F37" s="543">
        <v>6</v>
      </c>
      <c r="G37" s="551"/>
      <c r="H37" s="561" t="s">
        <v>99</v>
      </c>
      <c r="I37" s="562"/>
      <c r="J37" s="408"/>
      <c r="K37" s="409"/>
      <c r="L37" s="409"/>
      <c r="M37" s="409"/>
      <c r="N37" s="410"/>
      <c r="O37" s="408"/>
      <c r="P37" s="409"/>
      <c r="Q37" s="409"/>
      <c r="R37" s="409"/>
      <c r="S37" s="410"/>
      <c r="T37" s="408"/>
      <c r="U37" s="409"/>
      <c r="V37" s="409"/>
      <c r="W37" s="409"/>
      <c r="X37" s="410"/>
      <c r="Y37" s="408"/>
      <c r="Z37" s="409"/>
      <c r="AA37" s="409"/>
      <c r="AB37" s="409"/>
      <c r="AC37" s="410"/>
    </row>
    <row r="38" spans="1:29" s="87" customFormat="1" ht="35.1" customHeight="1">
      <c r="A38" s="554"/>
      <c r="B38" s="555"/>
      <c r="C38" s="99"/>
      <c r="D38" s="100"/>
      <c r="E38" s="96"/>
      <c r="F38" s="543">
        <v>7</v>
      </c>
      <c r="G38" s="551"/>
      <c r="H38" s="561" t="s">
        <v>100</v>
      </c>
      <c r="I38" s="562"/>
      <c r="J38" s="408"/>
      <c r="K38" s="409"/>
      <c r="L38" s="409"/>
      <c r="M38" s="409"/>
      <c r="N38" s="410"/>
      <c r="O38" s="408"/>
      <c r="P38" s="409"/>
      <c r="Q38" s="409"/>
      <c r="R38" s="409"/>
      <c r="S38" s="410"/>
      <c r="T38" s="408"/>
      <c r="U38" s="409"/>
      <c r="V38" s="409"/>
      <c r="W38" s="409"/>
      <c r="X38" s="410"/>
      <c r="Y38" s="408"/>
      <c r="Z38" s="409"/>
      <c r="AA38" s="409"/>
      <c r="AB38" s="409"/>
      <c r="AC38" s="410"/>
    </row>
    <row r="39" spans="1:29" s="87" customFormat="1" ht="35.1" customHeight="1" thickBot="1">
      <c r="A39" s="556"/>
      <c r="B39" s="557"/>
      <c r="C39" s="101"/>
      <c r="D39" s="102"/>
      <c r="E39" s="96"/>
      <c r="F39" s="543">
        <v>8</v>
      </c>
      <c r="G39" s="551"/>
      <c r="H39" s="552" t="s">
        <v>101</v>
      </c>
      <c r="I39" s="553"/>
      <c r="J39" s="408"/>
      <c r="K39" s="409"/>
      <c r="L39" s="409"/>
      <c r="M39" s="409"/>
      <c r="N39" s="410"/>
      <c r="O39" s="408"/>
      <c r="P39" s="409"/>
      <c r="Q39" s="409"/>
      <c r="R39" s="409"/>
      <c r="S39" s="410"/>
      <c r="T39" s="408"/>
      <c r="U39" s="409"/>
      <c r="V39" s="409"/>
      <c r="W39" s="409"/>
      <c r="X39" s="410"/>
      <c r="Y39" s="408"/>
      <c r="Z39" s="409"/>
      <c r="AA39" s="409"/>
      <c r="AB39" s="409"/>
      <c r="AC39" s="410"/>
    </row>
    <row r="40" spans="1:29" s="87" customFormat="1" ht="35.1" customHeight="1">
      <c r="A40" s="554"/>
      <c r="B40" s="555"/>
      <c r="C40" s="99"/>
      <c r="D40" s="100"/>
      <c r="E40" s="96"/>
      <c r="F40" s="543">
        <v>9</v>
      </c>
      <c r="G40" s="551"/>
      <c r="H40" s="552" t="s">
        <v>102</v>
      </c>
      <c r="I40" s="553"/>
      <c r="J40" s="558"/>
      <c r="K40" s="559"/>
      <c r="L40" s="559"/>
      <c r="M40" s="559"/>
      <c r="N40" s="560"/>
      <c r="O40" s="558" t="s">
        <v>191</v>
      </c>
      <c r="P40" s="559"/>
      <c r="Q40" s="559"/>
      <c r="R40" s="559"/>
      <c r="S40" s="560"/>
      <c r="T40" s="558" t="s">
        <v>191</v>
      </c>
      <c r="U40" s="559"/>
      <c r="V40" s="559"/>
      <c r="W40" s="559"/>
      <c r="X40" s="560"/>
      <c r="Y40" s="558"/>
      <c r="Z40" s="559"/>
      <c r="AA40" s="559"/>
      <c r="AB40" s="559"/>
      <c r="AC40" s="560"/>
    </row>
    <row r="41" spans="1:29" s="87" customFormat="1" ht="35.1" customHeight="1" thickBot="1">
      <c r="A41" s="556"/>
      <c r="B41" s="557"/>
      <c r="C41" s="101"/>
      <c r="D41" s="102"/>
      <c r="E41" s="96"/>
      <c r="F41" s="543">
        <v>10</v>
      </c>
      <c r="G41" s="551"/>
      <c r="H41" s="552" t="s">
        <v>104</v>
      </c>
      <c r="I41" s="553"/>
      <c r="J41" s="408"/>
      <c r="K41" s="409"/>
      <c r="L41" s="409"/>
      <c r="M41" s="409"/>
      <c r="N41" s="410"/>
      <c r="O41" s="408"/>
      <c r="P41" s="409"/>
      <c r="Q41" s="409"/>
      <c r="R41" s="409"/>
      <c r="S41" s="410"/>
      <c r="T41" s="408"/>
      <c r="U41" s="409"/>
      <c r="V41" s="409"/>
      <c r="W41" s="409"/>
      <c r="X41" s="410"/>
      <c r="Y41" s="408"/>
      <c r="Z41" s="409"/>
      <c r="AA41" s="409"/>
      <c r="AB41" s="409"/>
      <c r="AC41" s="410"/>
    </row>
    <row r="42" spans="1:29" s="87" customFormat="1" ht="35.1" customHeight="1">
      <c r="A42" s="554"/>
      <c r="B42" s="555"/>
      <c r="C42" s="103"/>
      <c r="D42" s="104"/>
      <c r="E42" s="96"/>
      <c r="F42" s="543">
        <v>11</v>
      </c>
      <c r="G42" s="551"/>
      <c r="H42" s="552" t="s">
        <v>105</v>
      </c>
      <c r="I42" s="553"/>
      <c r="J42" s="408"/>
      <c r="K42" s="409"/>
      <c r="L42" s="409"/>
      <c r="M42" s="409"/>
      <c r="N42" s="410"/>
      <c r="O42" s="408"/>
      <c r="P42" s="409"/>
      <c r="Q42" s="409"/>
      <c r="R42" s="409"/>
      <c r="S42" s="410"/>
      <c r="T42" s="408"/>
      <c r="U42" s="409"/>
      <c r="V42" s="409"/>
      <c r="W42" s="409"/>
      <c r="X42" s="410"/>
      <c r="Y42" s="408"/>
      <c r="Z42" s="409"/>
      <c r="AA42" s="409"/>
      <c r="AB42" s="409"/>
      <c r="AC42" s="410"/>
    </row>
    <row r="43" spans="1:29" s="87" customFormat="1" ht="35.1" customHeight="1" thickBot="1">
      <c r="A43" s="556"/>
      <c r="B43" s="557"/>
      <c r="C43" s="101"/>
      <c r="D43" s="102"/>
      <c r="E43" s="96"/>
      <c r="F43" s="543">
        <v>12</v>
      </c>
      <c r="G43" s="551"/>
      <c r="H43" s="552" t="s">
        <v>106</v>
      </c>
      <c r="I43" s="553"/>
      <c r="J43" s="408"/>
      <c r="K43" s="409"/>
      <c r="L43" s="409"/>
      <c r="M43" s="409"/>
      <c r="N43" s="410"/>
      <c r="O43" s="408"/>
      <c r="P43" s="409"/>
      <c r="Q43" s="409"/>
      <c r="R43" s="409"/>
      <c r="S43" s="410"/>
      <c r="T43" s="408"/>
      <c r="U43" s="409"/>
      <c r="V43" s="409"/>
      <c r="W43" s="409"/>
      <c r="X43" s="410"/>
      <c r="Y43" s="408"/>
      <c r="Z43" s="409"/>
      <c r="AA43" s="409"/>
      <c r="AB43" s="409"/>
      <c r="AC43" s="410"/>
    </row>
    <row r="44" spans="1:29" s="87" customFormat="1" ht="35.1" customHeight="1">
      <c r="A44" s="105" t="s">
        <v>107</v>
      </c>
      <c r="B44" s="106"/>
      <c r="C44" s="106"/>
      <c r="D44" s="106"/>
      <c r="E44" s="107"/>
      <c r="F44" s="543">
        <v>13</v>
      </c>
      <c r="G44" s="551"/>
      <c r="H44" s="552" t="s">
        <v>108</v>
      </c>
      <c r="I44" s="553"/>
      <c r="J44" s="411"/>
      <c r="K44" s="412"/>
      <c r="L44" s="412"/>
      <c r="M44" s="412"/>
      <c r="N44" s="413"/>
      <c r="O44" s="411" t="s">
        <v>324</v>
      </c>
      <c r="P44" s="412"/>
      <c r="Q44" s="412"/>
      <c r="R44" s="412"/>
      <c r="S44" s="413"/>
      <c r="T44" s="411" t="s">
        <v>325</v>
      </c>
      <c r="U44" s="412"/>
      <c r="V44" s="412"/>
      <c r="W44" s="412"/>
      <c r="X44" s="413"/>
      <c r="Y44" s="411"/>
      <c r="Z44" s="412"/>
      <c r="AA44" s="412"/>
      <c r="AB44" s="412"/>
      <c r="AC44" s="413"/>
    </row>
    <row r="45" spans="1:29" s="87" customFormat="1" ht="35.1" customHeight="1">
      <c r="A45" s="108"/>
      <c r="B45" s="109"/>
      <c r="C45" s="109"/>
      <c r="D45" s="109"/>
      <c r="E45" s="96"/>
      <c r="F45" s="543">
        <v>14</v>
      </c>
      <c r="G45" s="551"/>
      <c r="H45" s="552" t="s">
        <v>112</v>
      </c>
      <c r="I45" s="553"/>
      <c r="J45" s="405">
        <v>44837</v>
      </c>
      <c r="K45" s="406"/>
      <c r="L45" s="406"/>
      <c r="M45" s="406"/>
      <c r="N45" s="407"/>
      <c r="O45" s="405">
        <v>45068</v>
      </c>
      <c r="P45" s="406"/>
      <c r="Q45" s="406"/>
      <c r="R45" s="406"/>
      <c r="S45" s="407"/>
      <c r="T45" s="405">
        <v>44853</v>
      </c>
      <c r="U45" s="406"/>
      <c r="V45" s="406"/>
      <c r="W45" s="406"/>
      <c r="X45" s="407"/>
      <c r="Y45" s="405">
        <v>45043</v>
      </c>
      <c r="Z45" s="406"/>
      <c r="AA45" s="406"/>
      <c r="AB45" s="406"/>
      <c r="AC45" s="407"/>
    </row>
    <row r="46" spans="1:29" s="87" customFormat="1" ht="35.1" customHeight="1">
      <c r="A46" s="105"/>
      <c r="B46" s="106"/>
      <c r="C46" s="106"/>
      <c r="D46" s="106"/>
      <c r="E46" s="107"/>
      <c r="F46" s="543">
        <v>15</v>
      </c>
      <c r="G46" s="551"/>
      <c r="H46" s="552" t="s">
        <v>113</v>
      </c>
      <c r="I46" s="553"/>
      <c r="J46" s="408"/>
      <c r="K46" s="409"/>
      <c r="L46" s="409"/>
      <c r="M46" s="409"/>
      <c r="N46" s="410"/>
      <c r="O46" s="408" t="s">
        <v>150</v>
      </c>
      <c r="P46" s="409"/>
      <c r="Q46" s="409"/>
      <c r="R46" s="409"/>
      <c r="S46" s="410"/>
      <c r="T46" s="408" t="s">
        <v>326</v>
      </c>
      <c r="U46" s="409"/>
      <c r="V46" s="409"/>
      <c r="W46" s="409"/>
      <c r="X46" s="410"/>
      <c r="Y46" s="408"/>
      <c r="Z46" s="409"/>
      <c r="AA46" s="409"/>
      <c r="AB46" s="409"/>
      <c r="AC46" s="410"/>
    </row>
    <row r="47" spans="1:29" s="87" customFormat="1" ht="35.1" customHeight="1">
      <c r="A47" s="108"/>
      <c r="B47" s="109"/>
      <c r="C47" s="109"/>
      <c r="D47" s="109"/>
      <c r="E47" s="110"/>
      <c r="F47" s="543">
        <v>16</v>
      </c>
      <c r="G47" s="551"/>
      <c r="H47" s="552" t="s">
        <v>116</v>
      </c>
      <c r="I47" s="553"/>
      <c r="J47" s="402"/>
      <c r="K47" s="403"/>
      <c r="L47" s="403"/>
      <c r="M47" s="403"/>
      <c r="N47" s="404"/>
      <c r="O47" s="517" t="s">
        <v>327</v>
      </c>
      <c r="P47" s="518"/>
      <c r="Q47" s="518"/>
      <c r="R47" s="518"/>
      <c r="S47" s="519"/>
      <c r="T47" s="402"/>
      <c r="U47" s="403"/>
      <c r="V47" s="403"/>
      <c r="W47" s="403"/>
      <c r="X47" s="404"/>
      <c r="Y47" s="402"/>
      <c r="Z47" s="403"/>
      <c r="AA47" s="403"/>
      <c r="AB47" s="403"/>
      <c r="AC47" s="404"/>
    </row>
    <row r="48" spans="1:29" s="87" customFormat="1" ht="35.1" customHeight="1">
      <c r="A48" s="105"/>
      <c r="B48" s="106"/>
      <c r="C48" s="106"/>
      <c r="D48" s="106"/>
      <c r="E48" s="111"/>
      <c r="F48" s="543">
        <v>17</v>
      </c>
      <c r="G48" s="551"/>
      <c r="H48" s="552" t="s">
        <v>117</v>
      </c>
      <c r="I48" s="553"/>
      <c r="J48" s="548"/>
      <c r="K48" s="549"/>
      <c r="L48" s="549"/>
      <c r="M48" s="549"/>
      <c r="N48" s="550"/>
      <c r="O48" s="548" t="s">
        <v>328</v>
      </c>
      <c r="P48" s="549"/>
      <c r="Q48" s="549"/>
      <c r="R48" s="549"/>
      <c r="S48" s="550"/>
      <c r="T48" s="548" t="s">
        <v>329</v>
      </c>
      <c r="U48" s="549"/>
      <c r="V48" s="549"/>
      <c r="W48" s="549"/>
      <c r="X48" s="550"/>
      <c r="Y48" s="548"/>
      <c r="Z48" s="549"/>
      <c r="AA48" s="549"/>
      <c r="AB48" s="549"/>
      <c r="AC48" s="550"/>
    </row>
    <row r="49" spans="1:30" s="87" customFormat="1" ht="35.1" customHeight="1">
      <c r="A49" s="108"/>
      <c r="B49" s="109"/>
      <c r="C49" s="109"/>
      <c r="D49" s="109"/>
      <c r="E49" s="96"/>
      <c r="F49" s="541"/>
      <c r="G49" s="542"/>
      <c r="H49" s="546"/>
      <c r="I49" s="547"/>
      <c r="J49" s="548"/>
      <c r="K49" s="549"/>
      <c r="L49" s="549"/>
      <c r="M49" s="549"/>
      <c r="N49" s="550"/>
      <c r="O49" s="548" t="s">
        <v>330</v>
      </c>
      <c r="P49" s="549"/>
      <c r="Q49" s="549"/>
      <c r="R49" s="549"/>
      <c r="S49" s="550"/>
      <c r="T49" s="548"/>
      <c r="U49" s="549"/>
      <c r="V49" s="549"/>
      <c r="W49" s="549"/>
      <c r="X49" s="550"/>
      <c r="Y49" s="548"/>
      <c r="Z49" s="549"/>
      <c r="AA49" s="549"/>
      <c r="AB49" s="549"/>
      <c r="AC49" s="550"/>
    </row>
    <row r="50" spans="1:30" s="87" customFormat="1" ht="35.1" customHeight="1">
      <c r="A50" s="105"/>
      <c r="B50" s="106"/>
      <c r="C50" s="106"/>
      <c r="D50" s="106"/>
      <c r="E50" s="107"/>
      <c r="F50" s="541"/>
      <c r="G50" s="542"/>
      <c r="H50" s="546"/>
      <c r="I50" s="547"/>
      <c r="J50" s="548"/>
      <c r="K50" s="549"/>
      <c r="L50" s="549"/>
      <c r="M50" s="549"/>
      <c r="N50" s="550"/>
      <c r="O50" s="548"/>
      <c r="P50" s="549"/>
      <c r="Q50" s="549"/>
      <c r="R50" s="549"/>
      <c r="S50" s="550"/>
      <c r="T50" s="528"/>
      <c r="U50" s="529"/>
      <c r="V50" s="529"/>
      <c r="W50" s="529"/>
      <c r="X50" s="530"/>
      <c r="Y50" s="528"/>
      <c r="Z50" s="529"/>
      <c r="AA50" s="529"/>
      <c r="AB50" s="529"/>
      <c r="AC50" s="530"/>
    </row>
    <row r="51" spans="1:30" s="87" customFormat="1" ht="35.1" customHeight="1">
      <c r="A51" s="538"/>
      <c r="B51" s="539"/>
      <c r="C51" s="539"/>
      <c r="D51" s="540"/>
      <c r="E51" s="107"/>
      <c r="F51" s="541"/>
      <c r="G51" s="542"/>
      <c r="H51" s="531"/>
      <c r="I51" s="532"/>
      <c r="J51" s="543"/>
      <c r="K51" s="544"/>
      <c r="L51" s="544"/>
      <c r="M51" s="544"/>
      <c r="N51" s="545"/>
      <c r="O51" s="543"/>
      <c r="P51" s="544"/>
      <c r="Q51" s="544"/>
      <c r="R51" s="544"/>
      <c r="S51" s="545"/>
      <c r="T51" s="528"/>
      <c r="U51" s="529"/>
      <c r="V51" s="529"/>
      <c r="W51" s="529"/>
      <c r="X51" s="530"/>
      <c r="Y51" s="528"/>
      <c r="Z51" s="529"/>
      <c r="AA51" s="529"/>
      <c r="AB51" s="529"/>
      <c r="AC51" s="530"/>
    </row>
    <row r="52" spans="1:30" s="87" customFormat="1" ht="35.1" customHeight="1">
      <c r="A52" s="105"/>
      <c r="B52" s="106"/>
      <c r="C52" s="106"/>
      <c r="D52" s="106"/>
      <c r="E52" s="107"/>
      <c r="F52" s="112"/>
      <c r="G52" s="112"/>
      <c r="H52" s="531"/>
      <c r="I52" s="532"/>
      <c r="J52" s="113"/>
      <c r="K52" s="114"/>
      <c r="L52" s="114"/>
      <c r="M52" s="114"/>
      <c r="N52" s="115"/>
      <c r="O52" s="113"/>
      <c r="P52" s="114"/>
      <c r="Q52" s="114"/>
      <c r="R52" s="114"/>
      <c r="S52" s="115"/>
      <c r="T52" s="528"/>
      <c r="U52" s="529"/>
      <c r="V52" s="529"/>
      <c r="W52" s="529"/>
      <c r="X52" s="530"/>
      <c r="Y52" s="528"/>
      <c r="Z52" s="529"/>
      <c r="AA52" s="529"/>
      <c r="AB52" s="529"/>
      <c r="AC52" s="530"/>
    </row>
    <row r="53" spans="1:30" s="87" customFormat="1" ht="35.1" customHeight="1" thickBot="1">
      <c r="A53" s="116"/>
      <c r="B53" s="117"/>
      <c r="C53" s="117"/>
      <c r="D53" s="117"/>
      <c r="E53" s="118"/>
      <c r="F53" s="119"/>
      <c r="G53" s="119"/>
      <c r="H53" s="533"/>
      <c r="I53" s="534"/>
      <c r="J53" s="120"/>
      <c r="K53" s="121"/>
      <c r="L53" s="121"/>
      <c r="M53" s="121"/>
      <c r="N53" s="122"/>
      <c r="O53" s="120"/>
      <c r="P53" s="121"/>
      <c r="Q53" s="121"/>
      <c r="R53" s="121"/>
      <c r="S53" s="122"/>
      <c r="T53" s="535"/>
      <c r="U53" s="536"/>
      <c r="V53" s="536"/>
      <c r="W53" s="536"/>
      <c r="X53" s="537"/>
      <c r="Y53" s="535"/>
      <c r="Z53" s="536"/>
      <c r="AA53" s="536"/>
      <c r="AB53" s="536"/>
      <c r="AC53" s="537"/>
    </row>
    <row r="54" spans="1:30" s="127" customFormat="1" ht="15">
      <c r="A54" s="123"/>
      <c r="B54" s="124"/>
      <c r="C54" s="124"/>
      <c r="D54" s="124"/>
      <c r="E54" s="124"/>
      <c r="F54" s="87"/>
      <c r="G54" s="90"/>
      <c r="H54" s="90"/>
      <c r="I54" s="125"/>
      <c r="J54" s="87"/>
      <c r="K54" s="87"/>
      <c r="L54" s="126"/>
      <c r="M54" s="123"/>
      <c r="N54" s="123"/>
      <c r="O54" s="87"/>
      <c r="P54" s="87"/>
      <c r="Q54" s="126"/>
      <c r="R54" s="123"/>
      <c r="S54" s="123"/>
      <c r="T54" s="87"/>
      <c r="U54" s="87"/>
      <c r="V54" s="126"/>
      <c r="W54" s="123"/>
      <c r="X54" s="123"/>
      <c r="Y54" s="87"/>
      <c r="Z54" s="87"/>
      <c r="AA54" s="126"/>
      <c r="AB54" s="123"/>
      <c r="AC54" s="123"/>
      <c r="AD54" s="87"/>
    </row>
    <row r="55" spans="1:30" s="127" customFormat="1" ht="15">
      <c r="A55" s="123"/>
      <c r="B55" s="124"/>
      <c r="C55" s="124"/>
      <c r="D55" s="124"/>
      <c r="E55" s="124"/>
      <c r="F55" s="87"/>
      <c r="G55" s="90"/>
      <c r="H55" s="90"/>
      <c r="I55" s="125"/>
      <c r="J55" s="87"/>
      <c r="K55" s="87"/>
      <c r="L55" s="126"/>
      <c r="M55" s="123"/>
      <c r="N55" s="123"/>
      <c r="O55" s="87"/>
      <c r="P55" s="87"/>
      <c r="Q55" s="126"/>
      <c r="R55" s="123"/>
      <c r="S55" s="123"/>
      <c r="T55" s="87"/>
      <c r="U55" s="87"/>
      <c r="V55" s="126"/>
      <c r="W55" s="123"/>
      <c r="X55" s="123"/>
      <c r="Y55" s="87"/>
      <c r="Z55" s="87"/>
      <c r="AA55" s="126"/>
      <c r="AB55" s="123"/>
      <c r="AC55" s="123"/>
      <c r="AD55" s="87"/>
    </row>
    <row r="56" spans="1:30" s="87" customFormat="1">
      <c r="A56" s="123"/>
      <c r="B56" s="124"/>
      <c r="C56" s="124"/>
      <c r="D56" s="124"/>
      <c r="E56" s="124"/>
      <c r="G56" s="90"/>
      <c r="H56" s="90"/>
      <c r="I56" s="125"/>
      <c r="L56" s="126"/>
      <c r="M56" s="123"/>
      <c r="N56" s="123"/>
      <c r="Q56" s="126"/>
      <c r="R56" s="123"/>
      <c r="S56" s="123"/>
      <c r="V56" s="126"/>
      <c r="W56" s="123"/>
      <c r="X56" s="123"/>
      <c r="AA56" s="126"/>
      <c r="AB56" s="123"/>
      <c r="AC56" s="123"/>
    </row>
    <row r="57" spans="1:30" s="87" customFormat="1">
      <c r="A57" s="123"/>
      <c r="B57" s="124"/>
      <c r="C57" s="124"/>
      <c r="D57" s="124"/>
      <c r="E57" s="124"/>
      <c r="G57" s="90"/>
      <c r="H57" s="90"/>
      <c r="I57" s="125"/>
      <c r="L57" s="126"/>
      <c r="M57" s="123"/>
      <c r="N57" s="123"/>
      <c r="Q57" s="126"/>
      <c r="R57" s="123"/>
      <c r="S57" s="123"/>
      <c r="V57" s="126"/>
      <c r="W57" s="123"/>
      <c r="X57" s="123"/>
      <c r="AA57" s="126"/>
      <c r="AB57" s="123"/>
      <c r="AC57" s="123"/>
    </row>
    <row r="58" spans="1:30" s="87" customFormat="1">
      <c r="A58" s="123"/>
      <c r="B58" s="124"/>
      <c r="C58" s="124"/>
      <c r="D58" s="124"/>
      <c r="E58" s="124"/>
      <c r="G58" s="90"/>
      <c r="H58" s="90"/>
      <c r="I58" s="125"/>
      <c r="L58" s="126"/>
      <c r="M58" s="123"/>
      <c r="N58" s="123"/>
      <c r="Q58" s="126"/>
      <c r="R58" s="123"/>
      <c r="S58" s="123"/>
      <c r="V58" s="126"/>
      <c r="W58" s="123"/>
      <c r="X58" s="123"/>
      <c r="AA58" s="126"/>
      <c r="AB58" s="123"/>
      <c r="AC58" s="123"/>
    </row>
    <row r="59" spans="1:30" s="87" customFormat="1">
      <c r="A59" s="123"/>
      <c r="B59" s="124"/>
      <c r="C59" s="124"/>
      <c r="D59" s="124"/>
      <c r="E59" s="124"/>
      <c r="G59" s="90"/>
      <c r="H59" s="90"/>
      <c r="I59" s="125"/>
      <c r="L59" s="126"/>
      <c r="M59" s="123"/>
      <c r="N59" s="123"/>
      <c r="Q59" s="126"/>
      <c r="R59" s="123"/>
      <c r="S59" s="123"/>
      <c r="V59" s="126"/>
      <c r="W59" s="123"/>
      <c r="X59" s="123"/>
      <c r="AA59" s="126"/>
      <c r="AB59" s="123"/>
      <c r="AC59" s="123"/>
    </row>
  </sheetData>
  <sheetProtection formatCells="0" formatColumns="0" formatRows="0" insertColumns="0" insertRows="0" insertHyperlinks="0" deleteColumns="0" deleteRows="0" sort="0" autoFilter="0" pivotTables="0"/>
  <mergeCells count="188">
    <mergeCell ref="L1:M1"/>
    <mergeCell ref="Q1:R1"/>
    <mergeCell ref="V1:W1"/>
    <mergeCell ref="AA1:AB1"/>
    <mergeCell ref="F2:I2"/>
    <mergeCell ref="J2:N2"/>
    <mergeCell ref="O2:S2"/>
    <mergeCell ref="T2:X2"/>
    <mergeCell ref="Y2:AC2"/>
    <mergeCell ref="T5:T7"/>
    <mergeCell ref="U5:U7"/>
    <mergeCell ref="V5:X5"/>
    <mergeCell ref="A3:D3"/>
    <mergeCell ref="F3:I3"/>
    <mergeCell ref="J3:N3"/>
    <mergeCell ref="O3:S3"/>
    <mergeCell ref="T3:X3"/>
    <mergeCell ref="Y3:AC3"/>
    <mergeCell ref="T28:X28"/>
    <mergeCell ref="Y28:AC28"/>
    <mergeCell ref="Y5:Y7"/>
    <mergeCell ref="Z5:Z7"/>
    <mergeCell ref="AA5:AC5"/>
    <mergeCell ref="F25:I25"/>
    <mergeCell ref="A27:C27"/>
    <mergeCell ref="F27:I27"/>
    <mergeCell ref="Y4:AC4"/>
    <mergeCell ref="A5:A7"/>
    <mergeCell ref="B5:B7"/>
    <mergeCell ref="C5:D5"/>
    <mergeCell ref="J5:J7"/>
    <mergeCell ref="K5:K7"/>
    <mergeCell ref="L5:N5"/>
    <mergeCell ref="O5:O7"/>
    <mergeCell ref="P5:P7"/>
    <mergeCell ref="Q5:S5"/>
    <mergeCell ref="A4:D4"/>
    <mergeCell ref="F4:F5"/>
    <mergeCell ref="G4:I5"/>
    <mergeCell ref="J4:N4"/>
    <mergeCell ref="O4:S4"/>
    <mergeCell ref="T4:X4"/>
    <mergeCell ref="A29:C29"/>
    <mergeCell ref="A30:D31"/>
    <mergeCell ref="F30:G31"/>
    <mergeCell ref="H30:I31"/>
    <mergeCell ref="J30:N31"/>
    <mergeCell ref="O30:S31"/>
    <mergeCell ref="A28:D28"/>
    <mergeCell ref="F28:I28"/>
    <mergeCell ref="J28:N28"/>
    <mergeCell ref="O28:S28"/>
    <mergeCell ref="F33:G33"/>
    <mergeCell ref="H33:I33"/>
    <mergeCell ref="J33:N33"/>
    <mergeCell ref="O33:S33"/>
    <mergeCell ref="T33:X33"/>
    <mergeCell ref="Y33:AC33"/>
    <mergeCell ref="T30:X31"/>
    <mergeCell ref="Y30:AC31"/>
    <mergeCell ref="A32:B33"/>
    <mergeCell ref="C32:D32"/>
    <mergeCell ref="F32:G32"/>
    <mergeCell ref="J32:N32"/>
    <mergeCell ref="O32:S32"/>
    <mergeCell ref="T32:X32"/>
    <mergeCell ref="Y32:AC32"/>
    <mergeCell ref="C33:D33"/>
    <mergeCell ref="Y34:AC34"/>
    <mergeCell ref="F35:G35"/>
    <mergeCell ref="H35:I35"/>
    <mergeCell ref="J35:N35"/>
    <mergeCell ref="O35:S35"/>
    <mergeCell ref="T35:X35"/>
    <mergeCell ref="Y35:AC35"/>
    <mergeCell ref="A34:B35"/>
    <mergeCell ref="F34:G34"/>
    <mergeCell ref="H34:I34"/>
    <mergeCell ref="J34:N34"/>
    <mergeCell ref="O34:S34"/>
    <mergeCell ref="T34:X34"/>
    <mergeCell ref="Y36:AC36"/>
    <mergeCell ref="F37:G37"/>
    <mergeCell ref="H37:I37"/>
    <mergeCell ref="J37:N37"/>
    <mergeCell ref="O37:S37"/>
    <mergeCell ref="T37:X37"/>
    <mergeCell ref="Y37:AC37"/>
    <mergeCell ref="A36:B37"/>
    <mergeCell ref="F36:G36"/>
    <mergeCell ref="H36:I36"/>
    <mergeCell ref="J36:N36"/>
    <mergeCell ref="O36:S36"/>
    <mergeCell ref="T36:X36"/>
    <mergeCell ref="Y38:AC38"/>
    <mergeCell ref="F39:G39"/>
    <mergeCell ref="H39:I39"/>
    <mergeCell ref="J39:N39"/>
    <mergeCell ref="O39:S39"/>
    <mergeCell ref="T39:X39"/>
    <mergeCell ref="Y39:AC39"/>
    <mergeCell ref="A38:B39"/>
    <mergeCell ref="F38:G38"/>
    <mergeCell ref="H38:I38"/>
    <mergeCell ref="J38:N38"/>
    <mergeCell ref="O38:S38"/>
    <mergeCell ref="T38:X38"/>
    <mergeCell ref="A42:B43"/>
    <mergeCell ref="F42:G42"/>
    <mergeCell ref="H42:I42"/>
    <mergeCell ref="J42:N42"/>
    <mergeCell ref="O42:S42"/>
    <mergeCell ref="T42:X42"/>
    <mergeCell ref="Y40:AC40"/>
    <mergeCell ref="F41:G41"/>
    <mergeCell ref="H41:I41"/>
    <mergeCell ref="J41:N41"/>
    <mergeCell ref="O41:S41"/>
    <mergeCell ref="T41:X41"/>
    <mergeCell ref="Y41:AC41"/>
    <mergeCell ref="A40:B41"/>
    <mergeCell ref="F40:G40"/>
    <mergeCell ref="H40:I40"/>
    <mergeCell ref="J40:N40"/>
    <mergeCell ref="O40:S40"/>
    <mergeCell ref="T40:X40"/>
    <mergeCell ref="F44:G44"/>
    <mergeCell ref="H44:I44"/>
    <mergeCell ref="J44:N44"/>
    <mergeCell ref="O44:S44"/>
    <mergeCell ref="T44:X44"/>
    <mergeCell ref="Y44:AC44"/>
    <mergeCell ref="Y42:AC42"/>
    <mergeCell ref="F43:G43"/>
    <mergeCell ref="H43:I43"/>
    <mergeCell ref="J43:N43"/>
    <mergeCell ref="O43:S43"/>
    <mergeCell ref="T43:X43"/>
    <mergeCell ref="Y43:AC43"/>
    <mergeCell ref="F46:G46"/>
    <mergeCell ref="H46:I46"/>
    <mergeCell ref="J46:N46"/>
    <mergeCell ref="O46:S46"/>
    <mergeCell ref="T46:X46"/>
    <mergeCell ref="Y46:AC46"/>
    <mergeCell ref="F45:G45"/>
    <mergeCell ref="H45:I45"/>
    <mergeCell ref="J45:N45"/>
    <mergeCell ref="O45:S45"/>
    <mergeCell ref="T45:X45"/>
    <mergeCell ref="Y45:AC45"/>
    <mergeCell ref="F48:G48"/>
    <mergeCell ref="H48:I48"/>
    <mergeCell ref="J48:N48"/>
    <mergeCell ref="O48:S48"/>
    <mergeCell ref="T48:X48"/>
    <mergeCell ref="Y48:AC48"/>
    <mergeCell ref="F47:G47"/>
    <mergeCell ref="H47:I47"/>
    <mergeCell ref="J47:N47"/>
    <mergeCell ref="O47:S47"/>
    <mergeCell ref="T47:X47"/>
    <mergeCell ref="Y47:AC47"/>
    <mergeCell ref="F50:G50"/>
    <mergeCell ref="H50:I50"/>
    <mergeCell ref="J50:N50"/>
    <mergeCell ref="O50:S50"/>
    <mergeCell ref="T50:X50"/>
    <mergeCell ref="Y50:AC50"/>
    <mergeCell ref="F49:G49"/>
    <mergeCell ref="H49:I49"/>
    <mergeCell ref="J49:N49"/>
    <mergeCell ref="O49:S49"/>
    <mergeCell ref="T49:X49"/>
    <mergeCell ref="Y49:AC49"/>
    <mergeCell ref="Y51:AC51"/>
    <mergeCell ref="H52:I52"/>
    <mergeCell ref="T52:X52"/>
    <mergeCell ref="Y52:AC52"/>
    <mergeCell ref="H53:I53"/>
    <mergeCell ref="T53:X53"/>
    <mergeCell ref="Y53:AC53"/>
    <mergeCell ref="A51:D51"/>
    <mergeCell ref="F51:G51"/>
    <mergeCell ref="H51:I51"/>
    <mergeCell ref="J51:N51"/>
    <mergeCell ref="O51:S51"/>
    <mergeCell ref="T51:X51"/>
  </mergeCells>
  <printOptions horizontalCentered="1"/>
  <pageMargins left="0.25" right="0.25" top="0.75" bottom="0.75" header="0.3" footer="0.3"/>
  <pageSetup paperSize="8" scale="46" fitToHeight="0" orientation="landscape" verticalDpi="300" r:id="rId1"/>
  <headerFooter alignWithMargins="0">
    <oddFooter>&amp;LKeila Avelino&amp;CPágina &amp;P&amp;R&amp;D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2D28A2-D528-48B3-A7BC-9B79C789ABBD}">
  <sheetPr>
    <tabColor rgb="FF92D050"/>
    <pageSetUpPr fitToPage="1"/>
  </sheetPr>
  <dimension ref="A1:S57"/>
  <sheetViews>
    <sheetView showGridLines="0" zoomScale="80" zoomScaleNormal="80" zoomScaleSheetLayoutView="25" workbookViewId="0">
      <pane xSplit="9" ySplit="7" topLeftCell="J8" activePane="bottomRight" state="frozen"/>
      <selection pane="topRight" activeCell="E1" sqref="E1"/>
      <selection pane="bottomLeft" activeCell="A13" sqref="A13"/>
      <selection pane="bottomRight" activeCell="S11" sqref="S11"/>
    </sheetView>
  </sheetViews>
  <sheetFormatPr defaultRowHeight="12.75"/>
  <cols>
    <col min="1" max="1" width="10" style="21" customWidth="1"/>
    <col min="2" max="2" width="10" style="22" customWidth="1"/>
    <col min="3" max="3" width="12.7109375" style="22" bestFit="1" customWidth="1"/>
    <col min="4" max="4" width="15" style="22" customWidth="1"/>
    <col min="5" max="5" width="0.85546875" style="22" customWidth="1"/>
    <col min="6" max="6" width="8.140625" style="23" customWidth="1"/>
    <col min="7" max="8" width="10.42578125" style="23" customWidth="1"/>
    <col min="9" max="9" width="77.7109375" style="23" customWidth="1"/>
    <col min="10" max="11" width="9" style="23" customWidth="1"/>
    <col min="12" max="12" width="19.85546875" style="23" customWidth="1"/>
    <col min="13" max="13" width="21.140625" style="23" customWidth="1"/>
    <col min="14" max="14" width="22.140625" style="23" customWidth="1"/>
    <col min="15" max="16" width="9" style="23" customWidth="1"/>
    <col min="17" max="17" width="19.85546875" style="23" customWidth="1"/>
    <col min="18" max="18" width="19.28515625" style="23" customWidth="1"/>
    <col min="19" max="19" width="20.5703125" style="23" customWidth="1"/>
    <col min="20" max="247" width="9.140625" style="24"/>
    <col min="248" max="249" width="10" style="24" customWidth="1"/>
    <col min="250" max="250" width="12" style="24" customWidth="1"/>
    <col min="251" max="251" width="15" style="24" customWidth="1"/>
    <col min="252" max="252" width="0.85546875" style="24" customWidth="1"/>
    <col min="253" max="253" width="8.140625" style="24" customWidth="1"/>
    <col min="254" max="254" width="10.42578125" style="24" customWidth="1"/>
    <col min="255" max="255" width="77.7109375" style="24" customWidth="1"/>
    <col min="256" max="257" width="9" style="24" customWidth="1"/>
    <col min="258" max="258" width="19.85546875" style="24" customWidth="1"/>
    <col min="259" max="259" width="21.140625" style="24" customWidth="1"/>
    <col min="260" max="260" width="22.140625" style="24" customWidth="1"/>
    <col min="261" max="262" width="9" style="24" customWidth="1"/>
    <col min="263" max="263" width="19.85546875" style="24" customWidth="1"/>
    <col min="264" max="264" width="21.140625" style="24" customWidth="1"/>
    <col min="265" max="265" width="22.140625" style="24" customWidth="1"/>
    <col min="266" max="267" width="9" style="24" customWidth="1"/>
    <col min="268" max="268" width="19.85546875" style="24" customWidth="1"/>
    <col min="269" max="269" width="19.28515625" style="24" customWidth="1"/>
    <col min="270" max="270" width="20.5703125" style="24" customWidth="1"/>
    <col min="271" max="271" width="14.85546875" style="24" bestFit="1" customWidth="1"/>
    <col min="272" max="503" width="9.140625" style="24"/>
    <col min="504" max="505" width="10" style="24" customWidth="1"/>
    <col min="506" max="506" width="12" style="24" customWidth="1"/>
    <col min="507" max="507" width="15" style="24" customWidth="1"/>
    <col min="508" max="508" width="0.85546875" style="24" customWidth="1"/>
    <col min="509" max="509" width="8.140625" style="24" customWidth="1"/>
    <col min="510" max="510" width="10.42578125" style="24" customWidth="1"/>
    <col min="511" max="511" width="77.7109375" style="24" customWidth="1"/>
    <col min="512" max="513" width="9" style="24" customWidth="1"/>
    <col min="514" max="514" width="19.85546875" style="24" customWidth="1"/>
    <col min="515" max="515" width="21.140625" style="24" customWidth="1"/>
    <col min="516" max="516" width="22.140625" style="24" customWidth="1"/>
    <col min="517" max="518" width="9" style="24" customWidth="1"/>
    <col min="519" max="519" width="19.85546875" style="24" customWidth="1"/>
    <col min="520" max="520" width="21.140625" style="24" customWidth="1"/>
    <col min="521" max="521" width="22.140625" style="24" customWidth="1"/>
    <col min="522" max="523" width="9" style="24" customWidth="1"/>
    <col min="524" max="524" width="19.85546875" style="24" customWidth="1"/>
    <col min="525" max="525" width="19.28515625" style="24" customWidth="1"/>
    <col min="526" max="526" width="20.5703125" style="24" customWidth="1"/>
    <col min="527" max="527" width="14.85546875" style="24" bestFit="1" customWidth="1"/>
    <col min="528" max="759" width="9.140625" style="24"/>
    <col min="760" max="761" width="10" style="24" customWidth="1"/>
    <col min="762" max="762" width="12" style="24" customWidth="1"/>
    <col min="763" max="763" width="15" style="24" customWidth="1"/>
    <col min="764" max="764" width="0.85546875" style="24" customWidth="1"/>
    <col min="765" max="765" width="8.140625" style="24" customWidth="1"/>
    <col min="766" max="766" width="10.42578125" style="24" customWidth="1"/>
    <col min="767" max="767" width="77.7109375" style="24" customWidth="1"/>
    <col min="768" max="769" width="9" style="24" customWidth="1"/>
    <col min="770" max="770" width="19.85546875" style="24" customWidth="1"/>
    <col min="771" max="771" width="21.140625" style="24" customWidth="1"/>
    <col min="772" max="772" width="22.140625" style="24" customWidth="1"/>
    <col min="773" max="774" width="9" style="24" customWidth="1"/>
    <col min="775" max="775" width="19.85546875" style="24" customWidth="1"/>
    <col min="776" max="776" width="21.140625" style="24" customWidth="1"/>
    <col min="777" max="777" width="22.140625" style="24" customWidth="1"/>
    <col min="778" max="779" width="9" style="24" customWidth="1"/>
    <col min="780" max="780" width="19.85546875" style="24" customWidth="1"/>
    <col min="781" max="781" width="19.28515625" style="24" customWidth="1"/>
    <col min="782" max="782" width="20.5703125" style="24" customWidth="1"/>
    <col min="783" max="783" width="14.85546875" style="24" bestFit="1" customWidth="1"/>
    <col min="784" max="1015" width="9.140625" style="24"/>
    <col min="1016" max="1017" width="10" style="24" customWidth="1"/>
    <col min="1018" max="1018" width="12" style="24" customWidth="1"/>
    <col min="1019" max="1019" width="15" style="24" customWidth="1"/>
    <col min="1020" max="1020" width="0.85546875" style="24" customWidth="1"/>
    <col min="1021" max="1021" width="8.140625" style="24" customWidth="1"/>
    <col min="1022" max="1022" width="10.42578125" style="24" customWidth="1"/>
    <col min="1023" max="1023" width="77.7109375" style="24" customWidth="1"/>
    <col min="1024" max="1025" width="9" style="24" customWidth="1"/>
    <col min="1026" max="1026" width="19.85546875" style="24" customWidth="1"/>
    <col min="1027" max="1027" width="21.140625" style="24" customWidth="1"/>
    <col min="1028" max="1028" width="22.140625" style="24" customWidth="1"/>
    <col min="1029" max="1030" width="9" style="24" customWidth="1"/>
    <col min="1031" max="1031" width="19.85546875" style="24" customWidth="1"/>
    <col min="1032" max="1032" width="21.140625" style="24" customWidth="1"/>
    <col min="1033" max="1033" width="22.140625" style="24" customWidth="1"/>
    <col min="1034" max="1035" width="9" style="24" customWidth="1"/>
    <col min="1036" max="1036" width="19.85546875" style="24" customWidth="1"/>
    <col min="1037" max="1037" width="19.28515625" style="24" customWidth="1"/>
    <col min="1038" max="1038" width="20.5703125" style="24" customWidth="1"/>
    <col min="1039" max="1039" width="14.85546875" style="24" bestFit="1" customWidth="1"/>
    <col min="1040" max="1271" width="9.140625" style="24"/>
    <col min="1272" max="1273" width="10" style="24" customWidth="1"/>
    <col min="1274" max="1274" width="12" style="24" customWidth="1"/>
    <col min="1275" max="1275" width="15" style="24" customWidth="1"/>
    <col min="1276" max="1276" width="0.85546875" style="24" customWidth="1"/>
    <col min="1277" max="1277" width="8.140625" style="24" customWidth="1"/>
    <col min="1278" max="1278" width="10.42578125" style="24" customWidth="1"/>
    <col min="1279" max="1279" width="77.7109375" style="24" customWidth="1"/>
    <col min="1280" max="1281" width="9" style="24" customWidth="1"/>
    <col min="1282" max="1282" width="19.85546875" style="24" customWidth="1"/>
    <col min="1283" max="1283" width="21.140625" style="24" customWidth="1"/>
    <col min="1284" max="1284" width="22.140625" style="24" customWidth="1"/>
    <col min="1285" max="1286" width="9" style="24" customWidth="1"/>
    <col min="1287" max="1287" width="19.85546875" style="24" customWidth="1"/>
    <col min="1288" max="1288" width="21.140625" style="24" customWidth="1"/>
    <col min="1289" max="1289" width="22.140625" style="24" customWidth="1"/>
    <col min="1290" max="1291" width="9" style="24" customWidth="1"/>
    <col min="1292" max="1292" width="19.85546875" style="24" customWidth="1"/>
    <col min="1293" max="1293" width="19.28515625" style="24" customWidth="1"/>
    <col min="1294" max="1294" width="20.5703125" style="24" customWidth="1"/>
    <col min="1295" max="1295" width="14.85546875" style="24" bestFit="1" customWidth="1"/>
    <col min="1296" max="1527" width="9.140625" style="24"/>
    <col min="1528" max="1529" width="10" style="24" customWidth="1"/>
    <col min="1530" max="1530" width="12" style="24" customWidth="1"/>
    <col min="1531" max="1531" width="15" style="24" customWidth="1"/>
    <col min="1532" max="1532" width="0.85546875" style="24" customWidth="1"/>
    <col min="1533" max="1533" width="8.140625" style="24" customWidth="1"/>
    <col min="1534" max="1534" width="10.42578125" style="24" customWidth="1"/>
    <col min="1535" max="1535" width="77.7109375" style="24" customWidth="1"/>
    <col min="1536" max="1537" width="9" style="24" customWidth="1"/>
    <col min="1538" max="1538" width="19.85546875" style="24" customWidth="1"/>
    <col min="1539" max="1539" width="21.140625" style="24" customWidth="1"/>
    <col min="1540" max="1540" width="22.140625" style="24" customWidth="1"/>
    <col min="1541" max="1542" width="9" style="24" customWidth="1"/>
    <col min="1543" max="1543" width="19.85546875" style="24" customWidth="1"/>
    <col min="1544" max="1544" width="21.140625" style="24" customWidth="1"/>
    <col min="1545" max="1545" width="22.140625" style="24" customWidth="1"/>
    <col min="1546" max="1547" width="9" style="24" customWidth="1"/>
    <col min="1548" max="1548" width="19.85546875" style="24" customWidth="1"/>
    <col min="1549" max="1549" width="19.28515625" style="24" customWidth="1"/>
    <col min="1550" max="1550" width="20.5703125" style="24" customWidth="1"/>
    <col min="1551" max="1551" width="14.85546875" style="24" bestFit="1" customWidth="1"/>
    <col min="1552" max="1783" width="9.140625" style="24"/>
    <col min="1784" max="1785" width="10" style="24" customWidth="1"/>
    <col min="1786" max="1786" width="12" style="24" customWidth="1"/>
    <col min="1787" max="1787" width="15" style="24" customWidth="1"/>
    <col min="1788" max="1788" width="0.85546875" style="24" customWidth="1"/>
    <col min="1789" max="1789" width="8.140625" style="24" customWidth="1"/>
    <col min="1790" max="1790" width="10.42578125" style="24" customWidth="1"/>
    <col min="1791" max="1791" width="77.7109375" style="24" customWidth="1"/>
    <col min="1792" max="1793" width="9" style="24" customWidth="1"/>
    <col min="1794" max="1794" width="19.85546875" style="24" customWidth="1"/>
    <col min="1795" max="1795" width="21.140625" style="24" customWidth="1"/>
    <col min="1796" max="1796" width="22.140625" style="24" customWidth="1"/>
    <col min="1797" max="1798" width="9" style="24" customWidth="1"/>
    <col min="1799" max="1799" width="19.85546875" style="24" customWidth="1"/>
    <col min="1800" max="1800" width="21.140625" style="24" customWidth="1"/>
    <col min="1801" max="1801" width="22.140625" style="24" customWidth="1"/>
    <col min="1802" max="1803" width="9" style="24" customWidth="1"/>
    <col min="1804" max="1804" width="19.85546875" style="24" customWidth="1"/>
    <col min="1805" max="1805" width="19.28515625" style="24" customWidth="1"/>
    <col min="1806" max="1806" width="20.5703125" style="24" customWidth="1"/>
    <col min="1807" max="1807" width="14.85546875" style="24" bestFit="1" customWidth="1"/>
    <col min="1808" max="2039" width="9.140625" style="24"/>
    <col min="2040" max="2041" width="10" style="24" customWidth="1"/>
    <col min="2042" max="2042" width="12" style="24" customWidth="1"/>
    <col min="2043" max="2043" width="15" style="24" customWidth="1"/>
    <col min="2044" max="2044" width="0.85546875" style="24" customWidth="1"/>
    <col min="2045" max="2045" width="8.140625" style="24" customWidth="1"/>
    <col min="2046" max="2046" width="10.42578125" style="24" customWidth="1"/>
    <col min="2047" max="2047" width="77.7109375" style="24" customWidth="1"/>
    <col min="2048" max="2049" width="9" style="24" customWidth="1"/>
    <col min="2050" max="2050" width="19.85546875" style="24" customWidth="1"/>
    <col min="2051" max="2051" width="21.140625" style="24" customWidth="1"/>
    <col min="2052" max="2052" width="22.140625" style="24" customWidth="1"/>
    <col min="2053" max="2054" width="9" style="24" customWidth="1"/>
    <col min="2055" max="2055" width="19.85546875" style="24" customWidth="1"/>
    <col min="2056" max="2056" width="21.140625" style="24" customWidth="1"/>
    <col min="2057" max="2057" width="22.140625" style="24" customWidth="1"/>
    <col min="2058" max="2059" width="9" style="24" customWidth="1"/>
    <col min="2060" max="2060" width="19.85546875" style="24" customWidth="1"/>
    <col min="2061" max="2061" width="19.28515625" style="24" customWidth="1"/>
    <col min="2062" max="2062" width="20.5703125" style="24" customWidth="1"/>
    <col min="2063" max="2063" width="14.85546875" style="24" bestFit="1" customWidth="1"/>
    <col min="2064" max="2295" width="9.140625" style="24"/>
    <col min="2296" max="2297" width="10" style="24" customWidth="1"/>
    <col min="2298" max="2298" width="12" style="24" customWidth="1"/>
    <col min="2299" max="2299" width="15" style="24" customWidth="1"/>
    <col min="2300" max="2300" width="0.85546875" style="24" customWidth="1"/>
    <col min="2301" max="2301" width="8.140625" style="24" customWidth="1"/>
    <col min="2302" max="2302" width="10.42578125" style="24" customWidth="1"/>
    <col min="2303" max="2303" width="77.7109375" style="24" customWidth="1"/>
    <col min="2304" max="2305" width="9" style="24" customWidth="1"/>
    <col min="2306" max="2306" width="19.85546875" style="24" customWidth="1"/>
    <col min="2307" max="2307" width="21.140625" style="24" customWidth="1"/>
    <col min="2308" max="2308" width="22.140625" style="24" customWidth="1"/>
    <col min="2309" max="2310" width="9" style="24" customWidth="1"/>
    <col min="2311" max="2311" width="19.85546875" style="24" customWidth="1"/>
    <col min="2312" max="2312" width="21.140625" style="24" customWidth="1"/>
    <col min="2313" max="2313" width="22.140625" style="24" customWidth="1"/>
    <col min="2314" max="2315" width="9" style="24" customWidth="1"/>
    <col min="2316" max="2316" width="19.85546875" style="24" customWidth="1"/>
    <col min="2317" max="2317" width="19.28515625" style="24" customWidth="1"/>
    <col min="2318" max="2318" width="20.5703125" style="24" customWidth="1"/>
    <col min="2319" max="2319" width="14.85546875" style="24" bestFit="1" customWidth="1"/>
    <col min="2320" max="2551" width="9.140625" style="24"/>
    <col min="2552" max="2553" width="10" style="24" customWidth="1"/>
    <col min="2554" max="2554" width="12" style="24" customWidth="1"/>
    <col min="2555" max="2555" width="15" style="24" customWidth="1"/>
    <col min="2556" max="2556" width="0.85546875" style="24" customWidth="1"/>
    <col min="2557" max="2557" width="8.140625" style="24" customWidth="1"/>
    <col min="2558" max="2558" width="10.42578125" style="24" customWidth="1"/>
    <col min="2559" max="2559" width="77.7109375" style="24" customWidth="1"/>
    <col min="2560" max="2561" width="9" style="24" customWidth="1"/>
    <col min="2562" max="2562" width="19.85546875" style="24" customWidth="1"/>
    <col min="2563" max="2563" width="21.140625" style="24" customWidth="1"/>
    <col min="2564" max="2564" width="22.140625" style="24" customWidth="1"/>
    <col min="2565" max="2566" width="9" style="24" customWidth="1"/>
    <col min="2567" max="2567" width="19.85546875" style="24" customWidth="1"/>
    <col min="2568" max="2568" width="21.140625" style="24" customWidth="1"/>
    <col min="2569" max="2569" width="22.140625" style="24" customWidth="1"/>
    <col min="2570" max="2571" width="9" style="24" customWidth="1"/>
    <col min="2572" max="2572" width="19.85546875" style="24" customWidth="1"/>
    <col min="2573" max="2573" width="19.28515625" style="24" customWidth="1"/>
    <col min="2574" max="2574" width="20.5703125" style="24" customWidth="1"/>
    <col min="2575" max="2575" width="14.85546875" style="24" bestFit="1" customWidth="1"/>
    <col min="2576" max="2807" width="9.140625" style="24"/>
    <col min="2808" max="2809" width="10" style="24" customWidth="1"/>
    <col min="2810" max="2810" width="12" style="24" customWidth="1"/>
    <col min="2811" max="2811" width="15" style="24" customWidth="1"/>
    <col min="2812" max="2812" width="0.85546875" style="24" customWidth="1"/>
    <col min="2813" max="2813" width="8.140625" style="24" customWidth="1"/>
    <col min="2814" max="2814" width="10.42578125" style="24" customWidth="1"/>
    <col min="2815" max="2815" width="77.7109375" style="24" customWidth="1"/>
    <col min="2816" max="2817" width="9" style="24" customWidth="1"/>
    <col min="2818" max="2818" width="19.85546875" style="24" customWidth="1"/>
    <col min="2819" max="2819" width="21.140625" style="24" customWidth="1"/>
    <col min="2820" max="2820" width="22.140625" style="24" customWidth="1"/>
    <col min="2821" max="2822" width="9" style="24" customWidth="1"/>
    <col min="2823" max="2823" width="19.85546875" style="24" customWidth="1"/>
    <col min="2824" max="2824" width="21.140625" style="24" customWidth="1"/>
    <col min="2825" max="2825" width="22.140625" style="24" customWidth="1"/>
    <col min="2826" max="2827" width="9" style="24" customWidth="1"/>
    <col min="2828" max="2828" width="19.85546875" style="24" customWidth="1"/>
    <col min="2829" max="2829" width="19.28515625" style="24" customWidth="1"/>
    <col min="2830" max="2830" width="20.5703125" style="24" customWidth="1"/>
    <col min="2831" max="2831" width="14.85546875" style="24" bestFit="1" customWidth="1"/>
    <col min="2832" max="3063" width="9.140625" style="24"/>
    <col min="3064" max="3065" width="10" style="24" customWidth="1"/>
    <col min="3066" max="3066" width="12" style="24" customWidth="1"/>
    <col min="3067" max="3067" width="15" style="24" customWidth="1"/>
    <col min="3068" max="3068" width="0.85546875" style="24" customWidth="1"/>
    <col min="3069" max="3069" width="8.140625" style="24" customWidth="1"/>
    <col min="3070" max="3070" width="10.42578125" style="24" customWidth="1"/>
    <col min="3071" max="3071" width="77.7109375" style="24" customWidth="1"/>
    <col min="3072" max="3073" width="9" style="24" customWidth="1"/>
    <col min="3074" max="3074" width="19.85546875" style="24" customWidth="1"/>
    <col min="3075" max="3075" width="21.140625" style="24" customWidth="1"/>
    <col min="3076" max="3076" width="22.140625" style="24" customWidth="1"/>
    <col min="3077" max="3078" width="9" style="24" customWidth="1"/>
    <col min="3079" max="3079" width="19.85546875" style="24" customWidth="1"/>
    <col min="3080" max="3080" width="21.140625" style="24" customWidth="1"/>
    <col min="3081" max="3081" width="22.140625" style="24" customWidth="1"/>
    <col min="3082" max="3083" width="9" style="24" customWidth="1"/>
    <col min="3084" max="3084" width="19.85546875" style="24" customWidth="1"/>
    <col min="3085" max="3085" width="19.28515625" style="24" customWidth="1"/>
    <col min="3086" max="3086" width="20.5703125" style="24" customWidth="1"/>
    <col min="3087" max="3087" width="14.85546875" style="24" bestFit="1" customWidth="1"/>
    <col min="3088" max="3319" width="9.140625" style="24"/>
    <col min="3320" max="3321" width="10" style="24" customWidth="1"/>
    <col min="3322" max="3322" width="12" style="24" customWidth="1"/>
    <col min="3323" max="3323" width="15" style="24" customWidth="1"/>
    <col min="3324" max="3324" width="0.85546875" style="24" customWidth="1"/>
    <col min="3325" max="3325" width="8.140625" style="24" customWidth="1"/>
    <col min="3326" max="3326" width="10.42578125" style="24" customWidth="1"/>
    <col min="3327" max="3327" width="77.7109375" style="24" customWidth="1"/>
    <col min="3328" max="3329" width="9" style="24" customWidth="1"/>
    <col min="3330" max="3330" width="19.85546875" style="24" customWidth="1"/>
    <col min="3331" max="3331" width="21.140625" style="24" customWidth="1"/>
    <col min="3332" max="3332" width="22.140625" style="24" customWidth="1"/>
    <col min="3333" max="3334" width="9" style="24" customWidth="1"/>
    <col min="3335" max="3335" width="19.85546875" style="24" customWidth="1"/>
    <col min="3336" max="3336" width="21.140625" style="24" customWidth="1"/>
    <col min="3337" max="3337" width="22.140625" style="24" customWidth="1"/>
    <col min="3338" max="3339" width="9" style="24" customWidth="1"/>
    <col min="3340" max="3340" width="19.85546875" style="24" customWidth="1"/>
    <col min="3341" max="3341" width="19.28515625" style="24" customWidth="1"/>
    <col min="3342" max="3342" width="20.5703125" style="24" customWidth="1"/>
    <col min="3343" max="3343" width="14.85546875" style="24" bestFit="1" customWidth="1"/>
    <col min="3344" max="3575" width="9.140625" style="24"/>
    <col min="3576" max="3577" width="10" style="24" customWidth="1"/>
    <col min="3578" max="3578" width="12" style="24" customWidth="1"/>
    <col min="3579" max="3579" width="15" style="24" customWidth="1"/>
    <col min="3580" max="3580" width="0.85546875" style="24" customWidth="1"/>
    <col min="3581" max="3581" width="8.140625" style="24" customWidth="1"/>
    <col min="3582" max="3582" width="10.42578125" style="24" customWidth="1"/>
    <col min="3583" max="3583" width="77.7109375" style="24" customWidth="1"/>
    <col min="3584" max="3585" width="9" style="24" customWidth="1"/>
    <col min="3586" max="3586" width="19.85546875" style="24" customWidth="1"/>
    <col min="3587" max="3587" width="21.140625" style="24" customWidth="1"/>
    <col min="3588" max="3588" width="22.140625" style="24" customWidth="1"/>
    <col min="3589" max="3590" width="9" style="24" customWidth="1"/>
    <col min="3591" max="3591" width="19.85546875" style="24" customWidth="1"/>
    <col min="3592" max="3592" width="21.140625" style="24" customWidth="1"/>
    <col min="3593" max="3593" width="22.140625" style="24" customWidth="1"/>
    <col min="3594" max="3595" width="9" style="24" customWidth="1"/>
    <col min="3596" max="3596" width="19.85546875" style="24" customWidth="1"/>
    <col min="3597" max="3597" width="19.28515625" style="24" customWidth="1"/>
    <col min="3598" max="3598" width="20.5703125" style="24" customWidth="1"/>
    <col min="3599" max="3599" width="14.85546875" style="24" bestFit="1" customWidth="1"/>
    <col min="3600" max="3831" width="9.140625" style="24"/>
    <col min="3832" max="3833" width="10" style="24" customWidth="1"/>
    <col min="3834" max="3834" width="12" style="24" customWidth="1"/>
    <col min="3835" max="3835" width="15" style="24" customWidth="1"/>
    <col min="3836" max="3836" width="0.85546875" style="24" customWidth="1"/>
    <col min="3837" max="3837" width="8.140625" style="24" customWidth="1"/>
    <col min="3838" max="3838" width="10.42578125" style="24" customWidth="1"/>
    <col min="3839" max="3839" width="77.7109375" style="24" customWidth="1"/>
    <col min="3840" max="3841" width="9" style="24" customWidth="1"/>
    <col min="3842" max="3842" width="19.85546875" style="24" customWidth="1"/>
    <col min="3843" max="3843" width="21.140625" style="24" customWidth="1"/>
    <col min="3844" max="3844" width="22.140625" style="24" customWidth="1"/>
    <col min="3845" max="3846" width="9" style="24" customWidth="1"/>
    <col min="3847" max="3847" width="19.85546875" style="24" customWidth="1"/>
    <col min="3848" max="3848" width="21.140625" style="24" customWidth="1"/>
    <col min="3849" max="3849" width="22.140625" style="24" customWidth="1"/>
    <col min="3850" max="3851" width="9" style="24" customWidth="1"/>
    <col min="3852" max="3852" width="19.85546875" style="24" customWidth="1"/>
    <col min="3853" max="3853" width="19.28515625" style="24" customWidth="1"/>
    <col min="3854" max="3854" width="20.5703125" style="24" customWidth="1"/>
    <col min="3855" max="3855" width="14.85546875" style="24" bestFit="1" customWidth="1"/>
    <col min="3856" max="4087" width="9.140625" style="24"/>
    <col min="4088" max="4089" width="10" style="24" customWidth="1"/>
    <col min="4090" max="4090" width="12" style="24" customWidth="1"/>
    <col min="4091" max="4091" width="15" style="24" customWidth="1"/>
    <col min="4092" max="4092" width="0.85546875" style="24" customWidth="1"/>
    <col min="4093" max="4093" width="8.140625" style="24" customWidth="1"/>
    <col min="4094" max="4094" width="10.42578125" style="24" customWidth="1"/>
    <col min="4095" max="4095" width="77.7109375" style="24" customWidth="1"/>
    <col min="4096" max="4097" width="9" style="24" customWidth="1"/>
    <col min="4098" max="4098" width="19.85546875" style="24" customWidth="1"/>
    <col min="4099" max="4099" width="21.140625" style="24" customWidth="1"/>
    <col min="4100" max="4100" width="22.140625" style="24" customWidth="1"/>
    <col min="4101" max="4102" width="9" style="24" customWidth="1"/>
    <col min="4103" max="4103" width="19.85546875" style="24" customWidth="1"/>
    <col min="4104" max="4104" width="21.140625" style="24" customWidth="1"/>
    <col min="4105" max="4105" width="22.140625" style="24" customWidth="1"/>
    <col min="4106" max="4107" width="9" style="24" customWidth="1"/>
    <col min="4108" max="4108" width="19.85546875" style="24" customWidth="1"/>
    <col min="4109" max="4109" width="19.28515625" style="24" customWidth="1"/>
    <col min="4110" max="4110" width="20.5703125" style="24" customWidth="1"/>
    <col min="4111" max="4111" width="14.85546875" style="24" bestFit="1" customWidth="1"/>
    <col min="4112" max="4343" width="9.140625" style="24"/>
    <col min="4344" max="4345" width="10" style="24" customWidth="1"/>
    <col min="4346" max="4346" width="12" style="24" customWidth="1"/>
    <col min="4347" max="4347" width="15" style="24" customWidth="1"/>
    <col min="4348" max="4348" width="0.85546875" style="24" customWidth="1"/>
    <col min="4349" max="4349" width="8.140625" style="24" customWidth="1"/>
    <col min="4350" max="4350" width="10.42578125" style="24" customWidth="1"/>
    <col min="4351" max="4351" width="77.7109375" style="24" customWidth="1"/>
    <col min="4352" max="4353" width="9" style="24" customWidth="1"/>
    <col min="4354" max="4354" width="19.85546875" style="24" customWidth="1"/>
    <col min="4355" max="4355" width="21.140625" style="24" customWidth="1"/>
    <col min="4356" max="4356" width="22.140625" style="24" customWidth="1"/>
    <col min="4357" max="4358" width="9" style="24" customWidth="1"/>
    <col min="4359" max="4359" width="19.85546875" style="24" customWidth="1"/>
    <col min="4360" max="4360" width="21.140625" style="24" customWidth="1"/>
    <col min="4361" max="4361" width="22.140625" style="24" customWidth="1"/>
    <col min="4362" max="4363" width="9" style="24" customWidth="1"/>
    <col min="4364" max="4364" width="19.85546875" style="24" customWidth="1"/>
    <col min="4365" max="4365" width="19.28515625" style="24" customWidth="1"/>
    <col min="4366" max="4366" width="20.5703125" style="24" customWidth="1"/>
    <col min="4367" max="4367" width="14.85546875" style="24" bestFit="1" customWidth="1"/>
    <col min="4368" max="4599" width="9.140625" style="24"/>
    <col min="4600" max="4601" width="10" style="24" customWidth="1"/>
    <col min="4602" max="4602" width="12" style="24" customWidth="1"/>
    <col min="4603" max="4603" width="15" style="24" customWidth="1"/>
    <col min="4604" max="4604" width="0.85546875" style="24" customWidth="1"/>
    <col min="4605" max="4605" width="8.140625" style="24" customWidth="1"/>
    <col min="4606" max="4606" width="10.42578125" style="24" customWidth="1"/>
    <col min="4607" max="4607" width="77.7109375" style="24" customWidth="1"/>
    <col min="4608" max="4609" width="9" style="24" customWidth="1"/>
    <col min="4610" max="4610" width="19.85546875" style="24" customWidth="1"/>
    <col min="4611" max="4611" width="21.140625" style="24" customWidth="1"/>
    <col min="4612" max="4612" width="22.140625" style="24" customWidth="1"/>
    <col min="4613" max="4614" width="9" style="24" customWidth="1"/>
    <col min="4615" max="4615" width="19.85546875" style="24" customWidth="1"/>
    <col min="4616" max="4616" width="21.140625" style="24" customWidth="1"/>
    <col min="4617" max="4617" width="22.140625" style="24" customWidth="1"/>
    <col min="4618" max="4619" width="9" style="24" customWidth="1"/>
    <col min="4620" max="4620" width="19.85546875" style="24" customWidth="1"/>
    <col min="4621" max="4621" width="19.28515625" style="24" customWidth="1"/>
    <col min="4622" max="4622" width="20.5703125" style="24" customWidth="1"/>
    <col min="4623" max="4623" width="14.85546875" style="24" bestFit="1" customWidth="1"/>
    <col min="4624" max="4855" width="9.140625" style="24"/>
    <col min="4856" max="4857" width="10" style="24" customWidth="1"/>
    <col min="4858" max="4858" width="12" style="24" customWidth="1"/>
    <col min="4859" max="4859" width="15" style="24" customWidth="1"/>
    <col min="4860" max="4860" width="0.85546875" style="24" customWidth="1"/>
    <col min="4861" max="4861" width="8.140625" style="24" customWidth="1"/>
    <col min="4862" max="4862" width="10.42578125" style="24" customWidth="1"/>
    <col min="4863" max="4863" width="77.7109375" style="24" customWidth="1"/>
    <col min="4864" max="4865" width="9" style="24" customWidth="1"/>
    <col min="4866" max="4866" width="19.85546875" style="24" customWidth="1"/>
    <col min="4867" max="4867" width="21.140625" style="24" customWidth="1"/>
    <col min="4868" max="4868" width="22.140625" style="24" customWidth="1"/>
    <col min="4869" max="4870" width="9" style="24" customWidth="1"/>
    <col min="4871" max="4871" width="19.85546875" style="24" customWidth="1"/>
    <col min="4872" max="4872" width="21.140625" style="24" customWidth="1"/>
    <col min="4873" max="4873" width="22.140625" style="24" customWidth="1"/>
    <col min="4874" max="4875" width="9" style="24" customWidth="1"/>
    <col min="4876" max="4876" width="19.85546875" style="24" customWidth="1"/>
    <col min="4877" max="4877" width="19.28515625" style="24" customWidth="1"/>
    <col min="4878" max="4878" width="20.5703125" style="24" customWidth="1"/>
    <col min="4879" max="4879" width="14.85546875" style="24" bestFit="1" customWidth="1"/>
    <col min="4880" max="5111" width="9.140625" style="24"/>
    <col min="5112" max="5113" width="10" style="24" customWidth="1"/>
    <col min="5114" max="5114" width="12" style="24" customWidth="1"/>
    <col min="5115" max="5115" width="15" style="24" customWidth="1"/>
    <col min="5116" max="5116" width="0.85546875" style="24" customWidth="1"/>
    <col min="5117" max="5117" width="8.140625" style="24" customWidth="1"/>
    <col min="5118" max="5118" width="10.42578125" style="24" customWidth="1"/>
    <col min="5119" max="5119" width="77.7109375" style="24" customWidth="1"/>
    <col min="5120" max="5121" width="9" style="24" customWidth="1"/>
    <col min="5122" max="5122" width="19.85546875" style="24" customWidth="1"/>
    <col min="5123" max="5123" width="21.140625" style="24" customWidth="1"/>
    <col min="5124" max="5124" width="22.140625" style="24" customWidth="1"/>
    <col min="5125" max="5126" width="9" style="24" customWidth="1"/>
    <col min="5127" max="5127" width="19.85546875" style="24" customWidth="1"/>
    <col min="5128" max="5128" width="21.140625" style="24" customWidth="1"/>
    <col min="5129" max="5129" width="22.140625" style="24" customWidth="1"/>
    <col min="5130" max="5131" width="9" style="24" customWidth="1"/>
    <col min="5132" max="5132" width="19.85546875" style="24" customWidth="1"/>
    <col min="5133" max="5133" width="19.28515625" style="24" customWidth="1"/>
    <col min="5134" max="5134" width="20.5703125" style="24" customWidth="1"/>
    <col min="5135" max="5135" width="14.85546875" style="24" bestFit="1" customWidth="1"/>
    <col min="5136" max="5367" width="9.140625" style="24"/>
    <col min="5368" max="5369" width="10" style="24" customWidth="1"/>
    <col min="5370" max="5370" width="12" style="24" customWidth="1"/>
    <col min="5371" max="5371" width="15" style="24" customWidth="1"/>
    <col min="5372" max="5372" width="0.85546875" style="24" customWidth="1"/>
    <col min="5373" max="5373" width="8.140625" style="24" customWidth="1"/>
    <col min="5374" max="5374" width="10.42578125" style="24" customWidth="1"/>
    <col min="5375" max="5375" width="77.7109375" style="24" customWidth="1"/>
    <col min="5376" max="5377" width="9" style="24" customWidth="1"/>
    <col min="5378" max="5378" width="19.85546875" style="24" customWidth="1"/>
    <col min="5379" max="5379" width="21.140625" style="24" customWidth="1"/>
    <col min="5380" max="5380" width="22.140625" style="24" customWidth="1"/>
    <col min="5381" max="5382" width="9" style="24" customWidth="1"/>
    <col min="5383" max="5383" width="19.85546875" style="24" customWidth="1"/>
    <col min="5384" max="5384" width="21.140625" style="24" customWidth="1"/>
    <col min="5385" max="5385" width="22.140625" style="24" customWidth="1"/>
    <col min="5386" max="5387" width="9" style="24" customWidth="1"/>
    <col min="5388" max="5388" width="19.85546875" style="24" customWidth="1"/>
    <col min="5389" max="5389" width="19.28515625" style="24" customWidth="1"/>
    <col min="5390" max="5390" width="20.5703125" style="24" customWidth="1"/>
    <col min="5391" max="5391" width="14.85546875" style="24" bestFit="1" customWidth="1"/>
    <col min="5392" max="5623" width="9.140625" style="24"/>
    <col min="5624" max="5625" width="10" style="24" customWidth="1"/>
    <col min="5626" max="5626" width="12" style="24" customWidth="1"/>
    <col min="5627" max="5627" width="15" style="24" customWidth="1"/>
    <col min="5628" max="5628" width="0.85546875" style="24" customWidth="1"/>
    <col min="5629" max="5629" width="8.140625" style="24" customWidth="1"/>
    <col min="5630" max="5630" width="10.42578125" style="24" customWidth="1"/>
    <col min="5631" max="5631" width="77.7109375" style="24" customWidth="1"/>
    <col min="5632" max="5633" width="9" style="24" customWidth="1"/>
    <col min="5634" max="5634" width="19.85546875" style="24" customWidth="1"/>
    <col min="5635" max="5635" width="21.140625" style="24" customWidth="1"/>
    <col min="5636" max="5636" width="22.140625" style="24" customWidth="1"/>
    <col min="5637" max="5638" width="9" style="24" customWidth="1"/>
    <col min="5639" max="5639" width="19.85546875" style="24" customWidth="1"/>
    <col min="5640" max="5640" width="21.140625" style="24" customWidth="1"/>
    <col min="5641" max="5641" width="22.140625" style="24" customWidth="1"/>
    <col min="5642" max="5643" width="9" style="24" customWidth="1"/>
    <col min="5644" max="5644" width="19.85546875" style="24" customWidth="1"/>
    <col min="5645" max="5645" width="19.28515625" style="24" customWidth="1"/>
    <col min="5646" max="5646" width="20.5703125" style="24" customWidth="1"/>
    <col min="5647" max="5647" width="14.85546875" style="24" bestFit="1" customWidth="1"/>
    <col min="5648" max="5879" width="9.140625" style="24"/>
    <col min="5880" max="5881" width="10" style="24" customWidth="1"/>
    <col min="5882" max="5882" width="12" style="24" customWidth="1"/>
    <col min="5883" max="5883" width="15" style="24" customWidth="1"/>
    <col min="5884" max="5884" width="0.85546875" style="24" customWidth="1"/>
    <col min="5885" max="5885" width="8.140625" style="24" customWidth="1"/>
    <col min="5886" max="5886" width="10.42578125" style="24" customWidth="1"/>
    <col min="5887" max="5887" width="77.7109375" style="24" customWidth="1"/>
    <col min="5888" max="5889" width="9" style="24" customWidth="1"/>
    <col min="5890" max="5890" width="19.85546875" style="24" customWidth="1"/>
    <col min="5891" max="5891" width="21.140625" style="24" customWidth="1"/>
    <col min="5892" max="5892" width="22.140625" style="24" customWidth="1"/>
    <col min="5893" max="5894" width="9" style="24" customWidth="1"/>
    <col min="5895" max="5895" width="19.85546875" style="24" customWidth="1"/>
    <col min="5896" max="5896" width="21.140625" style="24" customWidth="1"/>
    <col min="5897" max="5897" width="22.140625" style="24" customWidth="1"/>
    <col min="5898" max="5899" width="9" style="24" customWidth="1"/>
    <col min="5900" max="5900" width="19.85546875" style="24" customWidth="1"/>
    <col min="5901" max="5901" width="19.28515625" style="24" customWidth="1"/>
    <col min="5902" max="5902" width="20.5703125" style="24" customWidth="1"/>
    <col min="5903" max="5903" width="14.85546875" style="24" bestFit="1" customWidth="1"/>
    <col min="5904" max="6135" width="9.140625" style="24"/>
    <col min="6136" max="6137" width="10" style="24" customWidth="1"/>
    <col min="6138" max="6138" width="12" style="24" customWidth="1"/>
    <col min="6139" max="6139" width="15" style="24" customWidth="1"/>
    <col min="6140" max="6140" width="0.85546875" style="24" customWidth="1"/>
    <col min="6141" max="6141" width="8.140625" style="24" customWidth="1"/>
    <col min="6142" max="6142" width="10.42578125" style="24" customWidth="1"/>
    <col min="6143" max="6143" width="77.7109375" style="24" customWidth="1"/>
    <col min="6144" max="6145" width="9" style="24" customWidth="1"/>
    <col min="6146" max="6146" width="19.85546875" style="24" customWidth="1"/>
    <col min="6147" max="6147" width="21.140625" style="24" customWidth="1"/>
    <col min="6148" max="6148" width="22.140625" style="24" customWidth="1"/>
    <col min="6149" max="6150" width="9" style="24" customWidth="1"/>
    <col min="6151" max="6151" width="19.85546875" style="24" customWidth="1"/>
    <col min="6152" max="6152" width="21.140625" style="24" customWidth="1"/>
    <col min="6153" max="6153" width="22.140625" style="24" customWidth="1"/>
    <col min="6154" max="6155" width="9" style="24" customWidth="1"/>
    <col min="6156" max="6156" width="19.85546875" style="24" customWidth="1"/>
    <col min="6157" max="6157" width="19.28515625" style="24" customWidth="1"/>
    <col min="6158" max="6158" width="20.5703125" style="24" customWidth="1"/>
    <col min="6159" max="6159" width="14.85546875" style="24" bestFit="1" customWidth="1"/>
    <col min="6160" max="6391" width="9.140625" style="24"/>
    <col min="6392" max="6393" width="10" style="24" customWidth="1"/>
    <col min="6394" max="6394" width="12" style="24" customWidth="1"/>
    <col min="6395" max="6395" width="15" style="24" customWidth="1"/>
    <col min="6396" max="6396" width="0.85546875" style="24" customWidth="1"/>
    <col min="6397" max="6397" width="8.140625" style="24" customWidth="1"/>
    <col min="6398" max="6398" width="10.42578125" style="24" customWidth="1"/>
    <col min="6399" max="6399" width="77.7109375" style="24" customWidth="1"/>
    <col min="6400" max="6401" width="9" style="24" customWidth="1"/>
    <col min="6402" max="6402" width="19.85546875" style="24" customWidth="1"/>
    <col min="6403" max="6403" width="21.140625" style="24" customWidth="1"/>
    <col min="6404" max="6404" width="22.140625" style="24" customWidth="1"/>
    <col min="6405" max="6406" width="9" style="24" customWidth="1"/>
    <col min="6407" max="6407" width="19.85546875" style="24" customWidth="1"/>
    <col min="6408" max="6408" width="21.140625" style="24" customWidth="1"/>
    <col min="6409" max="6409" width="22.140625" style="24" customWidth="1"/>
    <col min="6410" max="6411" width="9" style="24" customWidth="1"/>
    <col min="6412" max="6412" width="19.85546875" style="24" customWidth="1"/>
    <col min="6413" max="6413" width="19.28515625" style="24" customWidth="1"/>
    <col min="6414" max="6414" width="20.5703125" style="24" customWidth="1"/>
    <col min="6415" max="6415" width="14.85546875" style="24" bestFit="1" customWidth="1"/>
    <col min="6416" max="6647" width="9.140625" style="24"/>
    <col min="6648" max="6649" width="10" style="24" customWidth="1"/>
    <col min="6650" max="6650" width="12" style="24" customWidth="1"/>
    <col min="6651" max="6651" width="15" style="24" customWidth="1"/>
    <col min="6652" max="6652" width="0.85546875" style="24" customWidth="1"/>
    <col min="6653" max="6653" width="8.140625" style="24" customWidth="1"/>
    <col min="6654" max="6654" width="10.42578125" style="24" customWidth="1"/>
    <col min="6655" max="6655" width="77.7109375" style="24" customWidth="1"/>
    <col min="6656" max="6657" width="9" style="24" customWidth="1"/>
    <col min="6658" max="6658" width="19.85546875" style="24" customWidth="1"/>
    <col min="6659" max="6659" width="21.140625" style="24" customWidth="1"/>
    <col min="6660" max="6660" width="22.140625" style="24" customWidth="1"/>
    <col min="6661" max="6662" width="9" style="24" customWidth="1"/>
    <col min="6663" max="6663" width="19.85546875" style="24" customWidth="1"/>
    <col min="6664" max="6664" width="21.140625" style="24" customWidth="1"/>
    <col min="6665" max="6665" width="22.140625" style="24" customWidth="1"/>
    <col min="6666" max="6667" width="9" style="24" customWidth="1"/>
    <col min="6668" max="6668" width="19.85546875" style="24" customWidth="1"/>
    <col min="6669" max="6669" width="19.28515625" style="24" customWidth="1"/>
    <col min="6670" max="6670" width="20.5703125" style="24" customWidth="1"/>
    <col min="6671" max="6671" width="14.85546875" style="24" bestFit="1" customWidth="1"/>
    <col min="6672" max="6903" width="9.140625" style="24"/>
    <col min="6904" max="6905" width="10" style="24" customWidth="1"/>
    <col min="6906" max="6906" width="12" style="24" customWidth="1"/>
    <col min="6907" max="6907" width="15" style="24" customWidth="1"/>
    <col min="6908" max="6908" width="0.85546875" style="24" customWidth="1"/>
    <col min="6909" max="6909" width="8.140625" style="24" customWidth="1"/>
    <col min="6910" max="6910" width="10.42578125" style="24" customWidth="1"/>
    <col min="6911" max="6911" width="77.7109375" style="24" customWidth="1"/>
    <col min="6912" max="6913" width="9" style="24" customWidth="1"/>
    <col min="6914" max="6914" width="19.85546875" style="24" customWidth="1"/>
    <col min="6915" max="6915" width="21.140625" style="24" customWidth="1"/>
    <col min="6916" max="6916" width="22.140625" style="24" customWidth="1"/>
    <col min="6917" max="6918" width="9" style="24" customWidth="1"/>
    <col min="6919" max="6919" width="19.85546875" style="24" customWidth="1"/>
    <col min="6920" max="6920" width="21.140625" style="24" customWidth="1"/>
    <col min="6921" max="6921" width="22.140625" style="24" customWidth="1"/>
    <col min="6922" max="6923" width="9" style="24" customWidth="1"/>
    <col min="6924" max="6924" width="19.85546875" style="24" customWidth="1"/>
    <col min="6925" max="6925" width="19.28515625" style="24" customWidth="1"/>
    <col min="6926" max="6926" width="20.5703125" style="24" customWidth="1"/>
    <col min="6927" max="6927" width="14.85546875" style="24" bestFit="1" customWidth="1"/>
    <col min="6928" max="7159" width="9.140625" style="24"/>
    <col min="7160" max="7161" width="10" style="24" customWidth="1"/>
    <col min="7162" max="7162" width="12" style="24" customWidth="1"/>
    <col min="7163" max="7163" width="15" style="24" customWidth="1"/>
    <col min="7164" max="7164" width="0.85546875" style="24" customWidth="1"/>
    <col min="7165" max="7165" width="8.140625" style="24" customWidth="1"/>
    <col min="7166" max="7166" width="10.42578125" style="24" customWidth="1"/>
    <col min="7167" max="7167" width="77.7109375" style="24" customWidth="1"/>
    <col min="7168" max="7169" width="9" style="24" customWidth="1"/>
    <col min="7170" max="7170" width="19.85546875" style="24" customWidth="1"/>
    <col min="7171" max="7171" width="21.140625" style="24" customWidth="1"/>
    <col min="7172" max="7172" width="22.140625" style="24" customWidth="1"/>
    <col min="7173" max="7174" width="9" style="24" customWidth="1"/>
    <col min="7175" max="7175" width="19.85546875" style="24" customWidth="1"/>
    <col min="7176" max="7176" width="21.140625" style="24" customWidth="1"/>
    <col min="7177" max="7177" width="22.140625" style="24" customWidth="1"/>
    <col min="7178" max="7179" width="9" style="24" customWidth="1"/>
    <col min="7180" max="7180" width="19.85546875" style="24" customWidth="1"/>
    <col min="7181" max="7181" width="19.28515625" style="24" customWidth="1"/>
    <col min="7182" max="7182" width="20.5703125" style="24" customWidth="1"/>
    <col min="7183" max="7183" width="14.85546875" style="24" bestFit="1" customWidth="1"/>
    <col min="7184" max="7415" width="9.140625" style="24"/>
    <col min="7416" max="7417" width="10" style="24" customWidth="1"/>
    <col min="7418" max="7418" width="12" style="24" customWidth="1"/>
    <col min="7419" max="7419" width="15" style="24" customWidth="1"/>
    <col min="7420" max="7420" width="0.85546875" style="24" customWidth="1"/>
    <col min="7421" max="7421" width="8.140625" style="24" customWidth="1"/>
    <col min="7422" max="7422" width="10.42578125" style="24" customWidth="1"/>
    <col min="7423" max="7423" width="77.7109375" style="24" customWidth="1"/>
    <col min="7424" max="7425" width="9" style="24" customWidth="1"/>
    <col min="7426" max="7426" width="19.85546875" style="24" customWidth="1"/>
    <col min="7427" max="7427" width="21.140625" style="24" customWidth="1"/>
    <col min="7428" max="7428" width="22.140625" style="24" customWidth="1"/>
    <col min="7429" max="7430" width="9" style="24" customWidth="1"/>
    <col min="7431" max="7431" width="19.85546875" style="24" customWidth="1"/>
    <col min="7432" max="7432" width="21.140625" style="24" customWidth="1"/>
    <col min="7433" max="7433" width="22.140625" style="24" customWidth="1"/>
    <col min="7434" max="7435" width="9" style="24" customWidth="1"/>
    <col min="7436" max="7436" width="19.85546875" style="24" customWidth="1"/>
    <col min="7437" max="7437" width="19.28515625" style="24" customWidth="1"/>
    <col min="7438" max="7438" width="20.5703125" style="24" customWidth="1"/>
    <col min="7439" max="7439" width="14.85546875" style="24" bestFit="1" customWidth="1"/>
    <col min="7440" max="7671" width="9.140625" style="24"/>
    <col min="7672" max="7673" width="10" style="24" customWidth="1"/>
    <col min="7674" max="7674" width="12" style="24" customWidth="1"/>
    <col min="7675" max="7675" width="15" style="24" customWidth="1"/>
    <col min="7676" max="7676" width="0.85546875" style="24" customWidth="1"/>
    <col min="7677" max="7677" width="8.140625" style="24" customWidth="1"/>
    <col min="7678" max="7678" width="10.42578125" style="24" customWidth="1"/>
    <col min="7679" max="7679" width="77.7109375" style="24" customWidth="1"/>
    <col min="7680" max="7681" width="9" style="24" customWidth="1"/>
    <col min="7682" max="7682" width="19.85546875" style="24" customWidth="1"/>
    <col min="7683" max="7683" width="21.140625" style="24" customWidth="1"/>
    <col min="7684" max="7684" width="22.140625" style="24" customWidth="1"/>
    <col min="7685" max="7686" width="9" style="24" customWidth="1"/>
    <col min="7687" max="7687" width="19.85546875" style="24" customWidth="1"/>
    <col min="7688" max="7688" width="21.140625" style="24" customWidth="1"/>
    <col min="7689" max="7689" width="22.140625" style="24" customWidth="1"/>
    <col min="7690" max="7691" width="9" style="24" customWidth="1"/>
    <col min="7692" max="7692" width="19.85546875" style="24" customWidth="1"/>
    <col min="7693" max="7693" width="19.28515625" style="24" customWidth="1"/>
    <col min="7694" max="7694" width="20.5703125" style="24" customWidth="1"/>
    <col min="7695" max="7695" width="14.85546875" style="24" bestFit="1" customWidth="1"/>
    <col min="7696" max="7927" width="9.140625" style="24"/>
    <col min="7928" max="7929" width="10" style="24" customWidth="1"/>
    <col min="7930" max="7930" width="12" style="24" customWidth="1"/>
    <col min="7931" max="7931" width="15" style="24" customWidth="1"/>
    <col min="7932" max="7932" width="0.85546875" style="24" customWidth="1"/>
    <col min="7933" max="7933" width="8.140625" style="24" customWidth="1"/>
    <col min="7934" max="7934" width="10.42578125" style="24" customWidth="1"/>
    <col min="7935" max="7935" width="77.7109375" style="24" customWidth="1"/>
    <col min="7936" max="7937" width="9" style="24" customWidth="1"/>
    <col min="7938" max="7938" width="19.85546875" style="24" customWidth="1"/>
    <col min="7939" max="7939" width="21.140625" style="24" customWidth="1"/>
    <col min="7940" max="7940" width="22.140625" style="24" customWidth="1"/>
    <col min="7941" max="7942" width="9" style="24" customWidth="1"/>
    <col min="7943" max="7943" width="19.85546875" style="24" customWidth="1"/>
    <col min="7944" max="7944" width="21.140625" style="24" customWidth="1"/>
    <col min="7945" max="7945" width="22.140625" style="24" customWidth="1"/>
    <col min="7946" max="7947" width="9" style="24" customWidth="1"/>
    <col min="7948" max="7948" width="19.85546875" style="24" customWidth="1"/>
    <col min="7949" max="7949" width="19.28515625" style="24" customWidth="1"/>
    <col min="7950" max="7950" width="20.5703125" style="24" customWidth="1"/>
    <col min="7951" max="7951" width="14.85546875" style="24" bestFit="1" customWidth="1"/>
    <col min="7952" max="8183" width="9.140625" style="24"/>
    <col min="8184" max="8185" width="10" style="24" customWidth="1"/>
    <col min="8186" max="8186" width="12" style="24" customWidth="1"/>
    <col min="8187" max="8187" width="15" style="24" customWidth="1"/>
    <col min="8188" max="8188" width="0.85546875" style="24" customWidth="1"/>
    <col min="8189" max="8189" width="8.140625" style="24" customWidth="1"/>
    <col min="8190" max="8190" width="10.42578125" style="24" customWidth="1"/>
    <col min="8191" max="8191" width="77.7109375" style="24" customWidth="1"/>
    <col min="8192" max="8193" width="9" style="24" customWidth="1"/>
    <col min="8194" max="8194" width="19.85546875" style="24" customWidth="1"/>
    <col min="8195" max="8195" width="21.140625" style="24" customWidth="1"/>
    <col min="8196" max="8196" width="22.140625" style="24" customWidth="1"/>
    <col min="8197" max="8198" width="9" style="24" customWidth="1"/>
    <col min="8199" max="8199" width="19.85546875" style="24" customWidth="1"/>
    <col min="8200" max="8200" width="21.140625" style="24" customWidth="1"/>
    <col min="8201" max="8201" width="22.140625" style="24" customWidth="1"/>
    <col min="8202" max="8203" width="9" style="24" customWidth="1"/>
    <col min="8204" max="8204" width="19.85546875" style="24" customWidth="1"/>
    <col min="8205" max="8205" width="19.28515625" style="24" customWidth="1"/>
    <col min="8206" max="8206" width="20.5703125" style="24" customWidth="1"/>
    <col min="8207" max="8207" width="14.85546875" style="24" bestFit="1" customWidth="1"/>
    <col min="8208" max="8439" width="9.140625" style="24"/>
    <col min="8440" max="8441" width="10" style="24" customWidth="1"/>
    <col min="8442" max="8442" width="12" style="24" customWidth="1"/>
    <col min="8443" max="8443" width="15" style="24" customWidth="1"/>
    <col min="8444" max="8444" width="0.85546875" style="24" customWidth="1"/>
    <col min="8445" max="8445" width="8.140625" style="24" customWidth="1"/>
    <col min="8446" max="8446" width="10.42578125" style="24" customWidth="1"/>
    <col min="8447" max="8447" width="77.7109375" style="24" customWidth="1"/>
    <col min="8448" max="8449" width="9" style="24" customWidth="1"/>
    <col min="8450" max="8450" width="19.85546875" style="24" customWidth="1"/>
    <col min="8451" max="8451" width="21.140625" style="24" customWidth="1"/>
    <col min="8452" max="8452" width="22.140625" style="24" customWidth="1"/>
    <col min="8453" max="8454" width="9" style="24" customWidth="1"/>
    <col min="8455" max="8455" width="19.85546875" style="24" customWidth="1"/>
    <col min="8456" max="8456" width="21.140625" style="24" customWidth="1"/>
    <col min="8457" max="8457" width="22.140625" style="24" customWidth="1"/>
    <col min="8458" max="8459" width="9" style="24" customWidth="1"/>
    <col min="8460" max="8460" width="19.85546875" style="24" customWidth="1"/>
    <col min="8461" max="8461" width="19.28515625" style="24" customWidth="1"/>
    <col min="8462" max="8462" width="20.5703125" style="24" customWidth="1"/>
    <col min="8463" max="8463" width="14.85546875" style="24" bestFit="1" customWidth="1"/>
    <col min="8464" max="8695" width="9.140625" style="24"/>
    <col min="8696" max="8697" width="10" style="24" customWidth="1"/>
    <col min="8698" max="8698" width="12" style="24" customWidth="1"/>
    <col min="8699" max="8699" width="15" style="24" customWidth="1"/>
    <col min="8700" max="8700" width="0.85546875" style="24" customWidth="1"/>
    <col min="8701" max="8701" width="8.140625" style="24" customWidth="1"/>
    <col min="8702" max="8702" width="10.42578125" style="24" customWidth="1"/>
    <col min="8703" max="8703" width="77.7109375" style="24" customWidth="1"/>
    <col min="8704" max="8705" width="9" style="24" customWidth="1"/>
    <col min="8706" max="8706" width="19.85546875" style="24" customWidth="1"/>
    <col min="8707" max="8707" width="21.140625" style="24" customWidth="1"/>
    <col min="8708" max="8708" width="22.140625" style="24" customWidth="1"/>
    <col min="8709" max="8710" width="9" style="24" customWidth="1"/>
    <col min="8711" max="8711" width="19.85546875" style="24" customWidth="1"/>
    <col min="8712" max="8712" width="21.140625" style="24" customWidth="1"/>
    <col min="8713" max="8713" width="22.140625" style="24" customWidth="1"/>
    <col min="8714" max="8715" width="9" style="24" customWidth="1"/>
    <col min="8716" max="8716" width="19.85546875" style="24" customWidth="1"/>
    <col min="8717" max="8717" width="19.28515625" style="24" customWidth="1"/>
    <col min="8718" max="8718" width="20.5703125" style="24" customWidth="1"/>
    <col min="8719" max="8719" width="14.85546875" style="24" bestFit="1" customWidth="1"/>
    <col min="8720" max="8951" width="9.140625" style="24"/>
    <col min="8952" max="8953" width="10" style="24" customWidth="1"/>
    <col min="8954" max="8954" width="12" style="24" customWidth="1"/>
    <col min="8955" max="8955" width="15" style="24" customWidth="1"/>
    <col min="8956" max="8956" width="0.85546875" style="24" customWidth="1"/>
    <col min="8957" max="8957" width="8.140625" style="24" customWidth="1"/>
    <col min="8958" max="8958" width="10.42578125" style="24" customWidth="1"/>
    <col min="8959" max="8959" width="77.7109375" style="24" customWidth="1"/>
    <col min="8960" max="8961" width="9" style="24" customWidth="1"/>
    <col min="8962" max="8962" width="19.85546875" style="24" customWidth="1"/>
    <col min="8963" max="8963" width="21.140625" style="24" customWidth="1"/>
    <col min="8964" max="8964" width="22.140625" style="24" customWidth="1"/>
    <col min="8965" max="8966" width="9" style="24" customWidth="1"/>
    <col min="8967" max="8967" width="19.85546875" style="24" customWidth="1"/>
    <col min="8968" max="8968" width="21.140625" style="24" customWidth="1"/>
    <col min="8969" max="8969" width="22.140625" style="24" customWidth="1"/>
    <col min="8970" max="8971" width="9" style="24" customWidth="1"/>
    <col min="8972" max="8972" width="19.85546875" style="24" customWidth="1"/>
    <col min="8973" max="8973" width="19.28515625" style="24" customWidth="1"/>
    <col min="8974" max="8974" width="20.5703125" style="24" customWidth="1"/>
    <col min="8975" max="8975" width="14.85546875" style="24" bestFit="1" customWidth="1"/>
    <col min="8976" max="9207" width="9.140625" style="24"/>
    <col min="9208" max="9209" width="10" style="24" customWidth="1"/>
    <col min="9210" max="9210" width="12" style="24" customWidth="1"/>
    <col min="9211" max="9211" width="15" style="24" customWidth="1"/>
    <col min="9212" max="9212" width="0.85546875" style="24" customWidth="1"/>
    <col min="9213" max="9213" width="8.140625" style="24" customWidth="1"/>
    <col min="9214" max="9214" width="10.42578125" style="24" customWidth="1"/>
    <col min="9215" max="9215" width="77.7109375" style="24" customWidth="1"/>
    <col min="9216" max="9217" width="9" style="24" customWidth="1"/>
    <col min="9218" max="9218" width="19.85546875" style="24" customWidth="1"/>
    <col min="9219" max="9219" width="21.140625" style="24" customWidth="1"/>
    <col min="9220" max="9220" width="22.140625" style="24" customWidth="1"/>
    <col min="9221" max="9222" width="9" style="24" customWidth="1"/>
    <col min="9223" max="9223" width="19.85546875" style="24" customWidth="1"/>
    <col min="9224" max="9224" width="21.140625" style="24" customWidth="1"/>
    <col min="9225" max="9225" width="22.140625" style="24" customWidth="1"/>
    <col min="9226" max="9227" width="9" style="24" customWidth="1"/>
    <col min="9228" max="9228" width="19.85546875" style="24" customWidth="1"/>
    <col min="9229" max="9229" width="19.28515625" style="24" customWidth="1"/>
    <col min="9230" max="9230" width="20.5703125" style="24" customWidth="1"/>
    <col min="9231" max="9231" width="14.85546875" style="24" bestFit="1" customWidth="1"/>
    <col min="9232" max="9463" width="9.140625" style="24"/>
    <col min="9464" max="9465" width="10" style="24" customWidth="1"/>
    <col min="9466" max="9466" width="12" style="24" customWidth="1"/>
    <col min="9467" max="9467" width="15" style="24" customWidth="1"/>
    <col min="9468" max="9468" width="0.85546875" style="24" customWidth="1"/>
    <col min="9469" max="9469" width="8.140625" style="24" customWidth="1"/>
    <col min="9470" max="9470" width="10.42578125" style="24" customWidth="1"/>
    <col min="9471" max="9471" width="77.7109375" style="24" customWidth="1"/>
    <col min="9472" max="9473" width="9" style="24" customWidth="1"/>
    <col min="9474" max="9474" width="19.85546875" style="24" customWidth="1"/>
    <col min="9475" max="9475" width="21.140625" style="24" customWidth="1"/>
    <col min="9476" max="9476" width="22.140625" style="24" customWidth="1"/>
    <col min="9477" max="9478" width="9" style="24" customWidth="1"/>
    <col min="9479" max="9479" width="19.85546875" style="24" customWidth="1"/>
    <col min="9480" max="9480" width="21.140625" style="24" customWidth="1"/>
    <col min="9481" max="9481" width="22.140625" style="24" customWidth="1"/>
    <col min="9482" max="9483" width="9" style="24" customWidth="1"/>
    <col min="9484" max="9484" width="19.85546875" style="24" customWidth="1"/>
    <col min="9485" max="9485" width="19.28515625" style="24" customWidth="1"/>
    <col min="9486" max="9486" width="20.5703125" style="24" customWidth="1"/>
    <col min="9487" max="9487" width="14.85546875" style="24" bestFit="1" customWidth="1"/>
    <col min="9488" max="9719" width="9.140625" style="24"/>
    <col min="9720" max="9721" width="10" style="24" customWidth="1"/>
    <col min="9722" max="9722" width="12" style="24" customWidth="1"/>
    <col min="9723" max="9723" width="15" style="24" customWidth="1"/>
    <col min="9724" max="9724" width="0.85546875" style="24" customWidth="1"/>
    <col min="9725" max="9725" width="8.140625" style="24" customWidth="1"/>
    <col min="9726" max="9726" width="10.42578125" style="24" customWidth="1"/>
    <col min="9727" max="9727" width="77.7109375" style="24" customWidth="1"/>
    <col min="9728" max="9729" width="9" style="24" customWidth="1"/>
    <col min="9730" max="9730" width="19.85546875" style="24" customWidth="1"/>
    <col min="9731" max="9731" width="21.140625" style="24" customWidth="1"/>
    <col min="9732" max="9732" width="22.140625" style="24" customWidth="1"/>
    <col min="9733" max="9734" width="9" style="24" customWidth="1"/>
    <col min="9735" max="9735" width="19.85546875" style="24" customWidth="1"/>
    <col min="9736" max="9736" width="21.140625" style="24" customWidth="1"/>
    <col min="9737" max="9737" width="22.140625" style="24" customWidth="1"/>
    <col min="9738" max="9739" width="9" style="24" customWidth="1"/>
    <col min="9740" max="9740" width="19.85546875" style="24" customWidth="1"/>
    <col min="9741" max="9741" width="19.28515625" style="24" customWidth="1"/>
    <col min="9742" max="9742" width="20.5703125" style="24" customWidth="1"/>
    <col min="9743" max="9743" width="14.85546875" style="24" bestFit="1" customWidth="1"/>
    <col min="9744" max="9975" width="9.140625" style="24"/>
    <col min="9976" max="9977" width="10" style="24" customWidth="1"/>
    <col min="9978" max="9978" width="12" style="24" customWidth="1"/>
    <col min="9979" max="9979" width="15" style="24" customWidth="1"/>
    <col min="9980" max="9980" width="0.85546875" style="24" customWidth="1"/>
    <col min="9981" max="9981" width="8.140625" style="24" customWidth="1"/>
    <col min="9982" max="9982" width="10.42578125" style="24" customWidth="1"/>
    <col min="9983" max="9983" width="77.7109375" style="24" customWidth="1"/>
    <col min="9984" max="9985" width="9" style="24" customWidth="1"/>
    <col min="9986" max="9986" width="19.85546875" style="24" customWidth="1"/>
    <col min="9987" max="9987" width="21.140625" style="24" customWidth="1"/>
    <col min="9988" max="9988" width="22.140625" style="24" customWidth="1"/>
    <col min="9989" max="9990" width="9" style="24" customWidth="1"/>
    <col min="9991" max="9991" width="19.85546875" style="24" customWidth="1"/>
    <col min="9992" max="9992" width="21.140625" style="24" customWidth="1"/>
    <col min="9993" max="9993" width="22.140625" style="24" customWidth="1"/>
    <col min="9994" max="9995" width="9" style="24" customWidth="1"/>
    <col min="9996" max="9996" width="19.85546875" style="24" customWidth="1"/>
    <col min="9997" max="9997" width="19.28515625" style="24" customWidth="1"/>
    <col min="9998" max="9998" width="20.5703125" style="24" customWidth="1"/>
    <col min="9999" max="9999" width="14.85546875" style="24" bestFit="1" customWidth="1"/>
    <col min="10000" max="10231" width="9.140625" style="24"/>
    <col min="10232" max="10233" width="10" style="24" customWidth="1"/>
    <col min="10234" max="10234" width="12" style="24" customWidth="1"/>
    <col min="10235" max="10235" width="15" style="24" customWidth="1"/>
    <col min="10236" max="10236" width="0.85546875" style="24" customWidth="1"/>
    <col min="10237" max="10237" width="8.140625" style="24" customWidth="1"/>
    <col min="10238" max="10238" width="10.42578125" style="24" customWidth="1"/>
    <col min="10239" max="10239" width="77.7109375" style="24" customWidth="1"/>
    <col min="10240" max="10241" width="9" style="24" customWidth="1"/>
    <col min="10242" max="10242" width="19.85546875" style="24" customWidth="1"/>
    <col min="10243" max="10243" width="21.140625" style="24" customWidth="1"/>
    <col min="10244" max="10244" width="22.140625" style="24" customWidth="1"/>
    <col min="10245" max="10246" width="9" style="24" customWidth="1"/>
    <col min="10247" max="10247" width="19.85546875" style="24" customWidth="1"/>
    <col min="10248" max="10248" width="21.140625" style="24" customWidth="1"/>
    <col min="10249" max="10249" width="22.140625" style="24" customWidth="1"/>
    <col min="10250" max="10251" width="9" style="24" customWidth="1"/>
    <col min="10252" max="10252" width="19.85546875" style="24" customWidth="1"/>
    <col min="10253" max="10253" width="19.28515625" style="24" customWidth="1"/>
    <col min="10254" max="10254" width="20.5703125" style="24" customWidth="1"/>
    <col min="10255" max="10255" width="14.85546875" style="24" bestFit="1" customWidth="1"/>
    <col min="10256" max="10487" width="9.140625" style="24"/>
    <col min="10488" max="10489" width="10" style="24" customWidth="1"/>
    <col min="10490" max="10490" width="12" style="24" customWidth="1"/>
    <col min="10491" max="10491" width="15" style="24" customWidth="1"/>
    <col min="10492" max="10492" width="0.85546875" style="24" customWidth="1"/>
    <col min="10493" max="10493" width="8.140625" style="24" customWidth="1"/>
    <col min="10494" max="10494" width="10.42578125" style="24" customWidth="1"/>
    <col min="10495" max="10495" width="77.7109375" style="24" customWidth="1"/>
    <col min="10496" max="10497" width="9" style="24" customWidth="1"/>
    <col min="10498" max="10498" width="19.85546875" style="24" customWidth="1"/>
    <col min="10499" max="10499" width="21.140625" style="24" customWidth="1"/>
    <col min="10500" max="10500" width="22.140625" style="24" customWidth="1"/>
    <col min="10501" max="10502" width="9" style="24" customWidth="1"/>
    <col min="10503" max="10503" width="19.85546875" style="24" customWidth="1"/>
    <col min="10504" max="10504" width="21.140625" style="24" customWidth="1"/>
    <col min="10505" max="10505" width="22.140625" style="24" customWidth="1"/>
    <col min="10506" max="10507" width="9" style="24" customWidth="1"/>
    <col min="10508" max="10508" width="19.85546875" style="24" customWidth="1"/>
    <col min="10509" max="10509" width="19.28515625" style="24" customWidth="1"/>
    <col min="10510" max="10510" width="20.5703125" style="24" customWidth="1"/>
    <col min="10511" max="10511" width="14.85546875" style="24" bestFit="1" customWidth="1"/>
    <col min="10512" max="10743" width="9.140625" style="24"/>
    <col min="10744" max="10745" width="10" style="24" customWidth="1"/>
    <col min="10746" max="10746" width="12" style="24" customWidth="1"/>
    <col min="10747" max="10747" width="15" style="24" customWidth="1"/>
    <col min="10748" max="10748" width="0.85546875" style="24" customWidth="1"/>
    <col min="10749" max="10749" width="8.140625" style="24" customWidth="1"/>
    <col min="10750" max="10750" width="10.42578125" style="24" customWidth="1"/>
    <col min="10751" max="10751" width="77.7109375" style="24" customWidth="1"/>
    <col min="10752" max="10753" width="9" style="24" customWidth="1"/>
    <col min="10754" max="10754" width="19.85546875" style="24" customWidth="1"/>
    <col min="10755" max="10755" width="21.140625" style="24" customWidth="1"/>
    <col min="10756" max="10756" width="22.140625" style="24" customWidth="1"/>
    <col min="10757" max="10758" width="9" style="24" customWidth="1"/>
    <col min="10759" max="10759" width="19.85546875" style="24" customWidth="1"/>
    <col min="10760" max="10760" width="21.140625" style="24" customWidth="1"/>
    <col min="10761" max="10761" width="22.140625" style="24" customWidth="1"/>
    <col min="10762" max="10763" width="9" style="24" customWidth="1"/>
    <col min="10764" max="10764" width="19.85546875" style="24" customWidth="1"/>
    <col min="10765" max="10765" width="19.28515625" style="24" customWidth="1"/>
    <col min="10766" max="10766" width="20.5703125" style="24" customWidth="1"/>
    <col min="10767" max="10767" width="14.85546875" style="24" bestFit="1" customWidth="1"/>
    <col min="10768" max="10999" width="9.140625" style="24"/>
    <col min="11000" max="11001" width="10" style="24" customWidth="1"/>
    <col min="11002" max="11002" width="12" style="24" customWidth="1"/>
    <col min="11003" max="11003" width="15" style="24" customWidth="1"/>
    <col min="11004" max="11004" width="0.85546875" style="24" customWidth="1"/>
    <col min="11005" max="11005" width="8.140625" style="24" customWidth="1"/>
    <col min="11006" max="11006" width="10.42578125" style="24" customWidth="1"/>
    <col min="11007" max="11007" width="77.7109375" style="24" customWidth="1"/>
    <col min="11008" max="11009" width="9" style="24" customWidth="1"/>
    <col min="11010" max="11010" width="19.85546875" style="24" customWidth="1"/>
    <col min="11011" max="11011" width="21.140625" style="24" customWidth="1"/>
    <col min="11012" max="11012" width="22.140625" style="24" customWidth="1"/>
    <col min="11013" max="11014" width="9" style="24" customWidth="1"/>
    <col min="11015" max="11015" width="19.85546875" style="24" customWidth="1"/>
    <col min="11016" max="11016" width="21.140625" style="24" customWidth="1"/>
    <col min="11017" max="11017" width="22.140625" style="24" customWidth="1"/>
    <col min="11018" max="11019" width="9" style="24" customWidth="1"/>
    <col min="11020" max="11020" width="19.85546875" style="24" customWidth="1"/>
    <col min="11021" max="11021" width="19.28515625" style="24" customWidth="1"/>
    <col min="11022" max="11022" width="20.5703125" style="24" customWidth="1"/>
    <col min="11023" max="11023" width="14.85546875" style="24" bestFit="1" customWidth="1"/>
    <col min="11024" max="11255" width="9.140625" style="24"/>
    <col min="11256" max="11257" width="10" style="24" customWidth="1"/>
    <col min="11258" max="11258" width="12" style="24" customWidth="1"/>
    <col min="11259" max="11259" width="15" style="24" customWidth="1"/>
    <col min="11260" max="11260" width="0.85546875" style="24" customWidth="1"/>
    <col min="11261" max="11261" width="8.140625" style="24" customWidth="1"/>
    <col min="11262" max="11262" width="10.42578125" style="24" customWidth="1"/>
    <col min="11263" max="11263" width="77.7109375" style="24" customWidth="1"/>
    <col min="11264" max="11265" width="9" style="24" customWidth="1"/>
    <col min="11266" max="11266" width="19.85546875" style="24" customWidth="1"/>
    <col min="11267" max="11267" width="21.140625" style="24" customWidth="1"/>
    <col min="11268" max="11268" width="22.140625" style="24" customWidth="1"/>
    <col min="11269" max="11270" width="9" style="24" customWidth="1"/>
    <col min="11271" max="11271" width="19.85546875" style="24" customWidth="1"/>
    <col min="11272" max="11272" width="21.140625" style="24" customWidth="1"/>
    <col min="11273" max="11273" width="22.140625" style="24" customWidth="1"/>
    <col min="11274" max="11275" width="9" style="24" customWidth="1"/>
    <col min="11276" max="11276" width="19.85546875" style="24" customWidth="1"/>
    <col min="11277" max="11277" width="19.28515625" style="24" customWidth="1"/>
    <col min="11278" max="11278" width="20.5703125" style="24" customWidth="1"/>
    <col min="11279" max="11279" width="14.85546875" style="24" bestFit="1" customWidth="1"/>
    <col min="11280" max="11511" width="9.140625" style="24"/>
    <col min="11512" max="11513" width="10" style="24" customWidth="1"/>
    <col min="11514" max="11514" width="12" style="24" customWidth="1"/>
    <col min="11515" max="11515" width="15" style="24" customWidth="1"/>
    <col min="11516" max="11516" width="0.85546875" style="24" customWidth="1"/>
    <col min="11517" max="11517" width="8.140625" style="24" customWidth="1"/>
    <col min="11518" max="11518" width="10.42578125" style="24" customWidth="1"/>
    <col min="11519" max="11519" width="77.7109375" style="24" customWidth="1"/>
    <col min="11520" max="11521" width="9" style="24" customWidth="1"/>
    <col min="11522" max="11522" width="19.85546875" style="24" customWidth="1"/>
    <col min="11523" max="11523" width="21.140625" style="24" customWidth="1"/>
    <col min="11524" max="11524" width="22.140625" style="24" customWidth="1"/>
    <col min="11525" max="11526" width="9" style="24" customWidth="1"/>
    <col min="11527" max="11527" width="19.85546875" style="24" customWidth="1"/>
    <col min="11528" max="11528" width="21.140625" style="24" customWidth="1"/>
    <col min="11529" max="11529" width="22.140625" style="24" customWidth="1"/>
    <col min="11530" max="11531" width="9" style="24" customWidth="1"/>
    <col min="11532" max="11532" width="19.85546875" style="24" customWidth="1"/>
    <col min="11533" max="11533" width="19.28515625" style="24" customWidth="1"/>
    <col min="11534" max="11534" width="20.5703125" style="24" customWidth="1"/>
    <col min="11535" max="11535" width="14.85546875" style="24" bestFit="1" customWidth="1"/>
    <col min="11536" max="11767" width="9.140625" style="24"/>
    <col min="11768" max="11769" width="10" style="24" customWidth="1"/>
    <col min="11770" max="11770" width="12" style="24" customWidth="1"/>
    <col min="11771" max="11771" width="15" style="24" customWidth="1"/>
    <col min="11772" max="11772" width="0.85546875" style="24" customWidth="1"/>
    <col min="11773" max="11773" width="8.140625" style="24" customWidth="1"/>
    <col min="11774" max="11774" width="10.42578125" style="24" customWidth="1"/>
    <col min="11775" max="11775" width="77.7109375" style="24" customWidth="1"/>
    <col min="11776" max="11777" width="9" style="24" customWidth="1"/>
    <col min="11778" max="11778" width="19.85546875" style="24" customWidth="1"/>
    <col min="11779" max="11779" width="21.140625" style="24" customWidth="1"/>
    <col min="11780" max="11780" width="22.140625" style="24" customWidth="1"/>
    <col min="11781" max="11782" width="9" style="24" customWidth="1"/>
    <col min="11783" max="11783" width="19.85546875" style="24" customWidth="1"/>
    <col min="11784" max="11784" width="21.140625" style="24" customWidth="1"/>
    <col min="11785" max="11785" width="22.140625" style="24" customWidth="1"/>
    <col min="11786" max="11787" width="9" style="24" customWidth="1"/>
    <col min="11788" max="11788" width="19.85546875" style="24" customWidth="1"/>
    <col min="11789" max="11789" width="19.28515625" style="24" customWidth="1"/>
    <col min="11790" max="11790" width="20.5703125" style="24" customWidth="1"/>
    <col min="11791" max="11791" width="14.85546875" style="24" bestFit="1" customWidth="1"/>
    <col min="11792" max="12023" width="9.140625" style="24"/>
    <col min="12024" max="12025" width="10" style="24" customWidth="1"/>
    <col min="12026" max="12026" width="12" style="24" customWidth="1"/>
    <col min="12027" max="12027" width="15" style="24" customWidth="1"/>
    <col min="12028" max="12028" width="0.85546875" style="24" customWidth="1"/>
    <col min="12029" max="12029" width="8.140625" style="24" customWidth="1"/>
    <col min="12030" max="12030" width="10.42578125" style="24" customWidth="1"/>
    <col min="12031" max="12031" width="77.7109375" style="24" customWidth="1"/>
    <col min="12032" max="12033" width="9" style="24" customWidth="1"/>
    <col min="12034" max="12034" width="19.85546875" style="24" customWidth="1"/>
    <col min="12035" max="12035" width="21.140625" style="24" customWidth="1"/>
    <col min="12036" max="12036" width="22.140625" style="24" customWidth="1"/>
    <col min="12037" max="12038" width="9" style="24" customWidth="1"/>
    <col min="12039" max="12039" width="19.85546875" style="24" customWidth="1"/>
    <col min="12040" max="12040" width="21.140625" style="24" customWidth="1"/>
    <col min="12041" max="12041" width="22.140625" style="24" customWidth="1"/>
    <col min="12042" max="12043" width="9" style="24" customWidth="1"/>
    <col min="12044" max="12044" width="19.85546875" style="24" customWidth="1"/>
    <col min="12045" max="12045" width="19.28515625" style="24" customWidth="1"/>
    <col min="12046" max="12046" width="20.5703125" style="24" customWidth="1"/>
    <col min="12047" max="12047" width="14.85546875" style="24" bestFit="1" customWidth="1"/>
    <col min="12048" max="12279" width="9.140625" style="24"/>
    <col min="12280" max="12281" width="10" style="24" customWidth="1"/>
    <col min="12282" max="12282" width="12" style="24" customWidth="1"/>
    <col min="12283" max="12283" width="15" style="24" customWidth="1"/>
    <col min="12284" max="12284" width="0.85546875" style="24" customWidth="1"/>
    <col min="12285" max="12285" width="8.140625" style="24" customWidth="1"/>
    <col min="12286" max="12286" width="10.42578125" style="24" customWidth="1"/>
    <col min="12287" max="12287" width="77.7109375" style="24" customWidth="1"/>
    <col min="12288" max="12289" width="9" style="24" customWidth="1"/>
    <col min="12290" max="12290" width="19.85546875" style="24" customWidth="1"/>
    <col min="12291" max="12291" width="21.140625" style="24" customWidth="1"/>
    <col min="12292" max="12292" width="22.140625" style="24" customWidth="1"/>
    <col min="12293" max="12294" width="9" style="24" customWidth="1"/>
    <col min="12295" max="12295" width="19.85546875" style="24" customWidth="1"/>
    <col min="12296" max="12296" width="21.140625" style="24" customWidth="1"/>
    <col min="12297" max="12297" width="22.140625" style="24" customWidth="1"/>
    <col min="12298" max="12299" width="9" style="24" customWidth="1"/>
    <col min="12300" max="12300" width="19.85546875" style="24" customWidth="1"/>
    <col min="12301" max="12301" width="19.28515625" style="24" customWidth="1"/>
    <col min="12302" max="12302" width="20.5703125" style="24" customWidth="1"/>
    <col min="12303" max="12303" width="14.85546875" style="24" bestFit="1" customWidth="1"/>
    <col min="12304" max="12535" width="9.140625" style="24"/>
    <col min="12536" max="12537" width="10" style="24" customWidth="1"/>
    <col min="12538" max="12538" width="12" style="24" customWidth="1"/>
    <col min="12539" max="12539" width="15" style="24" customWidth="1"/>
    <col min="12540" max="12540" width="0.85546875" style="24" customWidth="1"/>
    <col min="12541" max="12541" width="8.140625" style="24" customWidth="1"/>
    <col min="12542" max="12542" width="10.42578125" style="24" customWidth="1"/>
    <col min="12543" max="12543" width="77.7109375" style="24" customWidth="1"/>
    <col min="12544" max="12545" width="9" style="24" customWidth="1"/>
    <col min="12546" max="12546" width="19.85546875" style="24" customWidth="1"/>
    <col min="12547" max="12547" width="21.140625" style="24" customWidth="1"/>
    <col min="12548" max="12548" width="22.140625" style="24" customWidth="1"/>
    <col min="12549" max="12550" width="9" style="24" customWidth="1"/>
    <col min="12551" max="12551" width="19.85546875" style="24" customWidth="1"/>
    <col min="12552" max="12552" width="21.140625" style="24" customWidth="1"/>
    <col min="12553" max="12553" width="22.140625" style="24" customWidth="1"/>
    <col min="12554" max="12555" width="9" style="24" customWidth="1"/>
    <col min="12556" max="12556" width="19.85546875" style="24" customWidth="1"/>
    <col min="12557" max="12557" width="19.28515625" style="24" customWidth="1"/>
    <col min="12558" max="12558" width="20.5703125" style="24" customWidth="1"/>
    <col min="12559" max="12559" width="14.85546875" style="24" bestFit="1" customWidth="1"/>
    <col min="12560" max="12791" width="9.140625" style="24"/>
    <col min="12792" max="12793" width="10" style="24" customWidth="1"/>
    <col min="12794" max="12794" width="12" style="24" customWidth="1"/>
    <col min="12795" max="12795" width="15" style="24" customWidth="1"/>
    <col min="12796" max="12796" width="0.85546875" style="24" customWidth="1"/>
    <col min="12797" max="12797" width="8.140625" style="24" customWidth="1"/>
    <col min="12798" max="12798" width="10.42578125" style="24" customWidth="1"/>
    <col min="12799" max="12799" width="77.7109375" style="24" customWidth="1"/>
    <col min="12800" max="12801" width="9" style="24" customWidth="1"/>
    <col min="12802" max="12802" width="19.85546875" style="24" customWidth="1"/>
    <col min="12803" max="12803" width="21.140625" style="24" customWidth="1"/>
    <col min="12804" max="12804" width="22.140625" style="24" customWidth="1"/>
    <col min="12805" max="12806" width="9" style="24" customWidth="1"/>
    <col min="12807" max="12807" width="19.85546875" style="24" customWidth="1"/>
    <col min="12808" max="12808" width="21.140625" style="24" customWidth="1"/>
    <col min="12809" max="12809" width="22.140625" style="24" customWidth="1"/>
    <col min="12810" max="12811" width="9" style="24" customWidth="1"/>
    <col min="12812" max="12812" width="19.85546875" style="24" customWidth="1"/>
    <col min="12813" max="12813" width="19.28515625" style="24" customWidth="1"/>
    <col min="12814" max="12814" width="20.5703125" style="24" customWidth="1"/>
    <col min="12815" max="12815" width="14.85546875" style="24" bestFit="1" customWidth="1"/>
    <col min="12816" max="13047" width="9.140625" style="24"/>
    <col min="13048" max="13049" width="10" style="24" customWidth="1"/>
    <col min="13050" max="13050" width="12" style="24" customWidth="1"/>
    <col min="13051" max="13051" width="15" style="24" customWidth="1"/>
    <col min="13052" max="13052" width="0.85546875" style="24" customWidth="1"/>
    <col min="13053" max="13053" width="8.140625" style="24" customWidth="1"/>
    <col min="13054" max="13054" width="10.42578125" style="24" customWidth="1"/>
    <col min="13055" max="13055" width="77.7109375" style="24" customWidth="1"/>
    <col min="13056" max="13057" width="9" style="24" customWidth="1"/>
    <col min="13058" max="13058" width="19.85546875" style="24" customWidth="1"/>
    <col min="13059" max="13059" width="21.140625" style="24" customWidth="1"/>
    <col min="13060" max="13060" width="22.140625" style="24" customWidth="1"/>
    <col min="13061" max="13062" width="9" style="24" customWidth="1"/>
    <col min="13063" max="13063" width="19.85546875" style="24" customWidth="1"/>
    <col min="13064" max="13064" width="21.140625" style="24" customWidth="1"/>
    <col min="13065" max="13065" width="22.140625" style="24" customWidth="1"/>
    <col min="13066" max="13067" width="9" style="24" customWidth="1"/>
    <col min="13068" max="13068" width="19.85546875" style="24" customWidth="1"/>
    <col min="13069" max="13069" width="19.28515625" style="24" customWidth="1"/>
    <col min="13070" max="13070" width="20.5703125" style="24" customWidth="1"/>
    <col min="13071" max="13071" width="14.85546875" style="24" bestFit="1" customWidth="1"/>
    <col min="13072" max="13303" width="9.140625" style="24"/>
    <col min="13304" max="13305" width="10" style="24" customWidth="1"/>
    <col min="13306" max="13306" width="12" style="24" customWidth="1"/>
    <col min="13307" max="13307" width="15" style="24" customWidth="1"/>
    <col min="13308" max="13308" width="0.85546875" style="24" customWidth="1"/>
    <col min="13309" max="13309" width="8.140625" style="24" customWidth="1"/>
    <col min="13310" max="13310" width="10.42578125" style="24" customWidth="1"/>
    <col min="13311" max="13311" width="77.7109375" style="24" customWidth="1"/>
    <col min="13312" max="13313" width="9" style="24" customWidth="1"/>
    <col min="13314" max="13314" width="19.85546875" style="24" customWidth="1"/>
    <col min="13315" max="13315" width="21.140625" style="24" customWidth="1"/>
    <col min="13316" max="13316" width="22.140625" style="24" customWidth="1"/>
    <col min="13317" max="13318" width="9" style="24" customWidth="1"/>
    <col min="13319" max="13319" width="19.85546875" style="24" customWidth="1"/>
    <col min="13320" max="13320" width="21.140625" style="24" customWidth="1"/>
    <col min="13321" max="13321" width="22.140625" style="24" customWidth="1"/>
    <col min="13322" max="13323" width="9" style="24" customWidth="1"/>
    <col min="13324" max="13324" width="19.85546875" style="24" customWidth="1"/>
    <col min="13325" max="13325" width="19.28515625" style="24" customWidth="1"/>
    <col min="13326" max="13326" width="20.5703125" style="24" customWidth="1"/>
    <col min="13327" max="13327" width="14.85546875" style="24" bestFit="1" customWidth="1"/>
    <col min="13328" max="13559" width="9.140625" style="24"/>
    <col min="13560" max="13561" width="10" style="24" customWidth="1"/>
    <col min="13562" max="13562" width="12" style="24" customWidth="1"/>
    <col min="13563" max="13563" width="15" style="24" customWidth="1"/>
    <col min="13564" max="13564" width="0.85546875" style="24" customWidth="1"/>
    <col min="13565" max="13565" width="8.140625" style="24" customWidth="1"/>
    <col min="13566" max="13566" width="10.42578125" style="24" customWidth="1"/>
    <col min="13567" max="13567" width="77.7109375" style="24" customWidth="1"/>
    <col min="13568" max="13569" width="9" style="24" customWidth="1"/>
    <col min="13570" max="13570" width="19.85546875" style="24" customWidth="1"/>
    <col min="13571" max="13571" width="21.140625" style="24" customWidth="1"/>
    <col min="13572" max="13572" width="22.140625" style="24" customWidth="1"/>
    <col min="13573" max="13574" width="9" style="24" customWidth="1"/>
    <col min="13575" max="13575" width="19.85546875" style="24" customWidth="1"/>
    <col min="13576" max="13576" width="21.140625" style="24" customWidth="1"/>
    <col min="13577" max="13577" width="22.140625" style="24" customWidth="1"/>
    <col min="13578" max="13579" width="9" style="24" customWidth="1"/>
    <col min="13580" max="13580" width="19.85546875" style="24" customWidth="1"/>
    <col min="13581" max="13581" width="19.28515625" style="24" customWidth="1"/>
    <col min="13582" max="13582" width="20.5703125" style="24" customWidth="1"/>
    <col min="13583" max="13583" width="14.85546875" style="24" bestFit="1" customWidth="1"/>
    <col min="13584" max="13815" width="9.140625" style="24"/>
    <col min="13816" max="13817" width="10" style="24" customWidth="1"/>
    <col min="13818" max="13818" width="12" style="24" customWidth="1"/>
    <col min="13819" max="13819" width="15" style="24" customWidth="1"/>
    <col min="13820" max="13820" width="0.85546875" style="24" customWidth="1"/>
    <col min="13821" max="13821" width="8.140625" style="24" customWidth="1"/>
    <col min="13822" max="13822" width="10.42578125" style="24" customWidth="1"/>
    <col min="13823" max="13823" width="77.7109375" style="24" customWidth="1"/>
    <col min="13824" max="13825" width="9" style="24" customWidth="1"/>
    <col min="13826" max="13826" width="19.85546875" style="24" customWidth="1"/>
    <col min="13827" max="13827" width="21.140625" style="24" customWidth="1"/>
    <col min="13828" max="13828" width="22.140625" style="24" customWidth="1"/>
    <col min="13829" max="13830" width="9" style="24" customWidth="1"/>
    <col min="13831" max="13831" width="19.85546875" style="24" customWidth="1"/>
    <col min="13832" max="13832" width="21.140625" style="24" customWidth="1"/>
    <col min="13833" max="13833" width="22.140625" style="24" customWidth="1"/>
    <col min="13834" max="13835" width="9" style="24" customWidth="1"/>
    <col min="13836" max="13836" width="19.85546875" style="24" customWidth="1"/>
    <col min="13837" max="13837" width="19.28515625" style="24" customWidth="1"/>
    <col min="13838" max="13838" width="20.5703125" style="24" customWidth="1"/>
    <col min="13839" max="13839" width="14.85546875" style="24" bestFit="1" customWidth="1"/>
    <col min="13840" max="14071" width="9.140625" style="24"/>
    <col min="14072" max="14073" width="10" style="24" customWidth="1"/>
    <col min="14074" max="14074" width="12" style="24" customWidth="1"/>
    <col min="14075" max="14075" width="15" style="24" customWidth="1"/>
    <col min="14076" max="14076" width="0.85546875" style="24" customWidth="1"/>
    <col min="14077" max="14077" width="8.140625" style="24" customWidth="1"/>
    <col min="14078" max="14078" width="10.42578125" style="24" customWidth="1"/>
    <col min="14079" max="14079" width="77.7109375" style="24" customWidth="1"/>
    <col min="14080" max="14081" width="9" style="24" customWidth="1"/>
    <col min="14082" max="14082" width="19.85546875" style="24" customWidth="1"/>
    <col min="14083" max="14083" width="21.140625" style="24" customWidth="1"/>
    <col min="14084" max="14084" width="22.140625" style="24" customWidth="1"/>
    <col min="14085" max="14086" width="9" style="24" customWidth="1"/>
    <col min="14087" max="14087" width="19.85546875" style="24" customWidth="1"/>
    <col min="14088" max="14088" width="21.140625" style="24" customWidth="1"/>
    <col min="14089" max="14089" width="22.140625" style="24" customWidth="1"/>
    <col min="14090" max="14091" width="9" style="24" customWidth="1"/>
    <col min="14092" max="14092" width="19.85546875" style="24" customWidth="1"/>
    <col min="14093" max="14093" width="19.28515625" style="24" customWidth="1"/>
    <col min="14094" max="14094" width="20.5703125" style="24" customWidth="1"/>
    <col min="14095" max="14095" width="14.85546875" style="24" bestFit="1" customWidth="1"/>
    <col min="14096" max="14327" width="9.140625" style="24"/>
    <col min="14328" max="14329" width="10" style="24" customWidth="1"/>
    <col min="14330" max="14330" width="12" style="24" customWidth="1"/>
    <col min="14331" max="14331" width="15" style="24" customWidth="1"/>
    <col min="14332" max="14332" width="0.85546875" style="24" customWidth="1"/>
    <col min="14333" max="14333" width="8.140625" style="24" customWidth="1"/>
    <col min="14334" max="14334" width="10.42578125" style="24" customWidth="1"/>
    <col min="14335" max="14335" width="77.7109375" style="24" customWidth="1"/>
    <col min="14336" max="14337" width="9" style="24" customWidth="1"/>
    <col min="14338" max="14338" width="19.85546875" style="24" customWidth="1"/>
    <col min="14339" max="14339" width="21.140625" style="24" customWidth="1"/>
    <col min="14340" max="14340" width="22.140625" style="24" customWidth="1"/>
    <col min="14341" max="14342" width="9" style="24" customWidth="1"/>
    <col min="14343" max="14343" width="19.85546875" style="24" customWidth="1"/>
    <col min="14344" max="14344" width="21.140625" style="24" customWidth="1"/>
    <col min="14345" max="14345" width="22.140625" style="24" customWidth="1"/>
    <col min="14346" max="14347" width="9" style="24" customWidth="1"/>
    <col min="14348" max="14348" width="19.85546875" style="24" customWidth="1"/>
    <col min="14349" max="14349" width="19.28515625" style="24" customWidth="1"/>
    <col min="14350" max="14350" width="20.5703125" style="24" customWidth="1"/>
    <col min="14351" max="14351" width="14.85546875" style="24" bestFit="1" customWidth="1"/>
    <col min="14352" max="14583" width="9.140625" style="24"/>
    <col min="14584" max="14585" width="10" style="24" customWidth="1"/>
    <col min="14586" max="14586" width="12" style="24" customWidth="1"/>
    <col min="14587" max="14587" width="15" style="24" customWidth="1"/>
    <col min="14588" max="14588" width="0.85546875" style="24" customWidth="1"/>
    <col min="14589" max="14589" width="8.140625" style="24" customWidth="1"/>
    <col min="14590" max="14590" width="10.42578125" style="24" customWidth="1"/>
    <col min="14591" max="14591" width="77.7109375" style="24" customWidth="1"/>
    <col min="14592" max="14593" width="9" style="24" customWidth="1"/>
    <col min="14594" max="14594" width="19.85546875" style="24" customWidth="1"/>
    <col min="14595" max="14595" width="21.140625" style="24" customWidth="1"/>
    <col min="14596" max="14596" width="22.140625" style="24" customWidth="1"/>
    <col min="14597" max="14598" width="9" style="24" customWidth="1"/>
    <col min="14599" max="14599" width="19.85546875" style="24" customWidth="1"/>
    <col min="14600" max="14600" width="21.140625" style="24" customWidth="1"/>
    <col min="14601" max="14601" width="22.140625" style="24" customWidth="1"/>
    <col min="14602" max="14603" width="9" style="24" customWidth="1"/>
    <col min="14604" max="14604" width="19.85546875" style="24" customWidth="1"/>
    <col min="14605" max="14605" width="19.28515625" style="24" customWidth="1"/>
    <col min="14606" max="14606" width="20.5703125" style="24" customWidth="1"/>
    <col min="14607" max="14607" width="14.85546875" style="24" bestFit="1" customWidth="1"/>
    <col min="14608" max="14839" width="9.140625" style="24"/>
    <col min="14840" max="14841" width="10" style="24" customWidth="1"/>
    <col min="14842" max="14842" width="12" style="24" customWidth="1"/>
    <col min="14843" max="14843" width="15" style="24" customWidth="1"/>
    <col min="14844" max="14844" width="0.85546875" style="24" customWidth="1"/>
    <col min="14845" max="14845" width="8.140625" style="24" customWidth="1"/>
    <col min="14846" max="14846" width="10.42578125" style="24" customWidth="1"/>
    <col min="14847" max="14847" width="77.7109375" style="24" customWidth="1"/>
    <col min="14848" max="14849" width="9" style="24" customWidth="1"/>
    <col min="14850" max="14850" width="19.85546875" style="24" customWidth="1"/>
    <col min="14851" max="14851" width="21.140625" style="24" customWidth="1"/>
    <col min="14852" max="14852" width="22.140625" style="24" customWidth="1"/>
    <col min="14853" max="14854" width="9" style="24" customWidth="1"/>
    <col min="14855" max="14855" width="19.85546875" style="24" customWidth="1"/>
    <col min="14856" max="14856" width="21.140625" style="24" customWidth="1"/>
    <col min="14857" max="14857" width="22.140625" style="24" customWidth="1"/>
    <col min="14858" max="14859" width="9" style="24" customWidth="1"/>
    <col min="14860" max="14860" width="19.85546875" style="24" customWidth="1"/>
    <col min="14861" max="14861" width="19.28515625" style="24" customWidth="1"/>
    <col min="14862" max="14862" width="20.5703125" style="24" customWidth="1"/>
    <col min="14863" max="14863" width="14.85546875" style="24" bestFit="1" customWidth="1"/>
    <col min="14864" max="15095" width="9.140625" style="24"/>
    <col min="15096" max="15097" width="10" style="24" customWidth="1"/>
    <col min="15098" max="15098" width="12" style="24" customWidth="1"/>
    <col min="15099" max="15099" width="15" style="24" customWidth="1"/>
    <col min="15100" max="15100" width="0.85546875" style="24" customWidth="1"/>
    <col min="15101" max="15101" width="8.140625" style="24" customWidth="1"/>
    <col min="15102" max="15102" width="10.42578125" style="24" customWidth="1"/>
    <col min="15103" max="15103" width="77.7109375" style="24" customWidth="1"/>
    <col min="15104" max="15105" width="9" style="24" customWidth="1"/>
    <col min="15106" max="15106" width="19.85546875" style="24" customWidth="1"/>
    <col min="15107" max="15107" width="21.140625" style="24" customWidth="1"/>
    <col min="15108" max="15108" width="22.140625" style="24" customWidth="1"/>
    <col min="15109" max="15110" width="9" style="24" customWidth="1"/>
    <col min="15111" max="15111" width="19.85546875" style="24" customWidth="1"/>
    <col min="15112" max="15112" width="21.140625" style="24" customWidth="1"/>
    <col min="15113" max="15113" width="22.140625" style="24" customWidth="1"/>
    <col min="15114" max="15115" width="9" style="24" customWidth="1"/>
    <col min="15116" max="15116" width="19.85546875" style="24" customWidth="1"/>
    <col min="15117" max="15117" width="19.28515625" style="24" customWidth="1"/>
    <col min="15118" max="15118" width="20.5703125" style="24" customWidth="1"/>
    <col min="15119" max="15119" width="14.85546875" style="24" bestFit="1" customWidth="1"/>
    <col min="15120" max="15351" width="9.140625" style="24"/>
    <col min="15352" max="15353" width="10" style="24" customWidth="1"/>
    <col min="15354" max="15354" width="12" style="24" customWidth="1"/>
    <col min="15355" max="15355" width="15" style="24" customWidth="1"/>
    <col min="15356" max="15356" width="0.85546875" style="24" customWidth="1"/>
    <col min="15357" max="15357" width="8.140625" style="24" customWidth="1"/>
    <col min="15358" max="15358" width="10.42578125" style="24" customWidth="1"/>
    <col min="15359" max="15359" width="77.7109375" style="24" customWidth="1"/>
    <col min="15360" max="15361" width="9" style="24" customWidth="1"/>
    <col min="15362" max="15362" width="19.85546875" style="24" customWidth="1"/>
    <col min="15363" max="15363" width="21.140625" style="24" customWidth="1"/>
    <col min="15364" max="15364" width="22.140625" style="24" customWidth="1"/>
    <col min="15365" max="15366" width="9" style="24" customWidth="1"/>
    <col min="15367" max="15367" width="19.85546875" style="24" customWidth="1"/>
    <col min="15368" max="15368" width="21.140625" style="24" customWidth="1"/>
    <col min="15369" max="15369" width="22.140625" style="24" customWidth="1"/>
    <col min="15370" max="15371" width="9" style="24" customWidth="1"/>
    <col min="15372" max="15372" width="19.85546875" style="24" customWidth="1"/>
    <col min="15373" max="15373" width="19.28515625" style="24" customWidth="1"/>
    <col min="15374" max="15374" width="20.5703125" style="24" customWidth="1"/>
    <col min="15375" max="15375" width="14.85546875" style="24" bestFit="1" customWidth="1"/>
    <col min="15376" max="15607" width="9.140625" style="24"/>
    <col min="15608" max="15609" width="10" style="24" customWidth="1"/>
    <col min="15610" max="15610" width="12" style="24" customWidth="1"/>
    <col min="15611" max="15611" width="15" style="24" customWidth="1"/>
    <col min="15612" max="15612" width="0.85546875" style="24" customWidth="1"/>
    <col min="15613" max="15613" width="8.140625" style="24" customWidth="1"/>
    <col min="15614" max="15614" width="10.42578125" style="24" customWidth="1"/>
    <col min="15615" max="15615" width="77.7109375" style="24" customWidth="1"/>
    <col min="15616" max="15617" width="9" style="24" customWidth="1"/>
    <col min="15618" max="15618" width="19.85546875" style="24" customWidth="1"/>
    <col min="15619" max="15619" width="21.140625" style="24" customWidth="1"/>
    <col min="15620" max="15620" width="22.140625" style="24" customWidth="1"/>
    <col min="15621" max="15622" width="9" style="24" customWidth="1"/>
    <col min="15623" max="15623" width="19.85546875" style="24" customWidth="1"/>
    <col min="15624" max="15624" width="21.140625" style="24" customWidth="1"/>
    <col min="15625" max="15625" width="22.140625" style="24" customWidth="1"/>
    <col min="15626" max="15627" width="9" style="24" customWidth="1"/>
    <col min="15628" max="15628" width="19.85546875" style="24" customWidth="1"/>
    <col min="15629" max="15629" width="19.28515625" style="24" customWidth="1"/>
    <col min="15630" max="15630" width="20.5703125" style="24" customWidth="1"/>
    <col min="15631" max="15631" width="14.85546875" style="24" bestFit="1" customWidth="1"/>
    <col min="15632" max="15863" width="9.140625" style="24"/>
    <col min="15864" max="15865" width="10" style="24" customWidth="1"/>
    <col min="15866" max="15866" width="12" style="24" customWidth="1"/>
    <col min="15867" max="15867" width="15" style="24" customWidth="1"/>
    <col min="15868" max="15868" width="0.85546875" style="24" customWidth="1"/>
    <col min="15869" max="15869" width="8.140625" style="24" customWidth="1"/>
    <col min="15870" max="15870" width="10.42578125" style="24" customWidth="1"/>
    <col min="15871" max="15871" width="77.7109375" style="24" customWidth="1"/>
    <col min="15872" max="15873" width="9" style="24" customWidth="1"/>
    <col min="15874" max="15874" width="19.85546875" style="24" customWidth="1"/>
    <col min="15875" max="15875" width="21.140625" style="24" customWidth="1"/>
    <col min="15876" max="15876" width="22.140625" style="24" customWidth="1"/>
    <col min="15877" max="15878" width="9" style="24" customWidth="1"/>
    <col min="15879" max="15879" width="19.85546875" style="24" customWidth="1"/>
    <col min="15880" max="15880" width="21.140625" style="24" customWidth="1"/>
    <col min="15881" max="15881" width="22.140625" style="24" customWidth="1"/>
    <col min="15882" max="15883" width="9" style="24" customWidth="1"/>
    <col min="15884" max="15884" width="19.85546875" style="24" customWidth="1"/>
    <col min="15885" max="15885" width="19.28515625" style="24" customWidth="1"/>
    <col min="15886" max="15886" width="20.5703125" style="24" customWidth="1"/>
    <col min="15887" max="15887" width="14.85546875" style="24" bestFit="1" customWidth="1"/>
    <col min="15888" max="16119" width="9.140625" style="24"/>
    <col min="16120" max="16121" width="10" style="24" customWidth="1"/>
    <col min="16122" max="16122" width="12" style="24" customWidth="1"/>
    <col min="16123" max="16123" width="15" style="24" customWidth="1"/>
    <col min="16124" max="16124" width="0.85546875" style="24" customWidth="1"/>
    <col min="16125" max="16125" width="8.140625" style="24" customWidth="1"/>
    <col min="16126" max="16126" width="10.42578125" style="24" customWidth="1"/>
    <col min="16127" max="16127" width="77.7109375" style="24" customWidth="1"/>
    <col min="16128" max="16129" width="9" style="24" customWidth="1"/>
    <col min="16130" max="16130" width="19.85546875" style="24" customWidth="1"/>
    <col min="16131" max="16131" width="21.140625" style="24" customWidth="1"/>
    <col min="16132" max="16132" width="22.140625" style="24" customWidth="1"/>
    <col min="16133" max="16134" width="9" style="24" customWidth="1"/>
    <col min="16135" max="16135" width="19.85546875" style="24" customWidth="1"/>
    <col min="16136" max="16136" width="21.140625" style="24" customWidth="1"/>
    <col min="16137" max="16137" width="22.140625" style="24" customWidth="1"/>
    <col min="16138" max="16139" width="9" style="24" customWidth="1"/>
    <col min="16140" max="16140" width="19.85546875" style="24" customWidth="1"/>
    <col min="16141" max="16141" width="19.28515625" style="24" customWidth="1"/>
    <col min="16142" max="16142" width="20.5703125" style="24" customWidth="1"/>
    <col min="16143" max="16143" width="14.85546875" style="24" bestFit="1" customWidth="1"/>
    <col min="16144" max="16384" width="9.140625" style="24"/>
  </cols>
  <sheetData>
    <row r="1" spans="1:19" ht="24.75" customHeight="1" thickBot="1">
      <c r="L1" s="500"/>
      <c r="M1" s="500"/>
      <c r="Q1" s="500"/>
      <c r="R1" s="500"/>
    </row>
    <row r="2" spans="1:19" s="30" customFormat="1" ht="51" customHeight="1">
      <c r="A2" s="25" t="s">
        <v>39</v>
      </c>
      <c r="B2" s="26"/>
      <c r="C2" s="27"/>
      <c r="D2" s="26"/>
      <c r="E2" s="28"/>
      <c r="F2" s="502" t="s">
        <v>40</v>
      </c>
      <c r="G2" s="502"/>
      <c r="H2" s="502"/>
      <c r="I2" s="502"/>
      <c r="J2" s="503" t="s">
        <v>331</v>
      </c>
      <c r="K2" s="504"/>
      <c r="L2" s="504"/>
      <c r="M2" s="504"/>
      <c r="N2" s="505"/>
      <c r="O2" s="503" t="s">
        <v>332</v>
      </c>
      <c r="P2" s="504"/>
      <c r="Q2" s="504"/>
      <c r="R2" s="504"/>
      <c r="S2" s="505"/>
    </row>
    <row r="3" spans="1:19" s="30" customFormat="1" ht="39.75" customHeight="1">
      <c r="A3" s="508"/>
      <c r="B3" s="509"/>
      <c r="C3" s="509"/>
      <c r="D3" s="509"/>
      <c r="E3" s="31"/>
      <c r="F3" s="491" t="s">
        <v>333</v>
      </c>
      <c r="G3" s="491"/>
      <c r="H3" s="491"/>
      <c r="I3" s="491"/>
      <c r="J3" s="510" t="s">
        <v>334</v>
      </c>
      <c r="K3" s="511"/>
      <c r="L3" s="512"/>
      <c r="M3" s="512"/>
      <c r="N3" s="476"/>
      <c r="O3" s="510" t="s">
        <v>335</v>
      </c>
      <c r="P3" s="511"/>
      <c r="Q3" s="512"/>
      <c r="R3" s="512"/>
      <c r="S3" s="476"/>
    </row>
    <row r="4" spans="1:19" s="30" customFormat="1" ht="23.25" customHeight="1">
      <c r="A4" s="490" t="s">
        <v>48</v>
      </c>
      <c r="B4" s="491"/>
      <c r="C4" s="491"/>
      <c r="D4" s="491"/>
      <c r="E4" s="31"/>
      <c r="F4" s="492" t="s">
        <v>49</v>
      </c>
      <c r="G4" s="494">
        <v>45042</v>
      </c>
      <c r="H4" s="495"/>
      <c r="I4" s="496"/>
      <c r="J4" s="473" t="s">
        <v>336</v>
      </c>
      <c r="K4" s="474"/>
      <c r="L4" s="475"/>
      <c r="M4" s="475"/>
      <c r="N4" s="476"/>
      <c r="O4" s="473" t="s">
        <v>337</v>
      </c>
      <c r="P4" s="474"/>
      <c r="Q4" s="475"/>
      <c r="R4" s="475"/>
      <c r="S4" s="476"/>
    </row>
    <row r="5" spans="1:19" s="30" customFormat="1" ht="19.5" customHeight="1">
      <c r="A5" s="477" t="s">
        <v>53</v>
      </c>
      <c r="B5" s="478" t="s">
        <v>54</v>
      </c>
      <c r="C5" s="479" t="s">
        <v>55</v>
      </c>
      <c r="D5" s="480"/>
      <c r="E5" s="33"/>
      <c r="F5" s="493"/>
      <c r="G5" s="497"/>
      <c r="H5" s="498"/>
      <c r="I5" s="499"/>
      <c r="J5" s="481" t="s">
        <v>54</v>
      </c>
      <c r="K5" s="484" t="s">
        <v>56</v>
      </c>
      <c r="L5" s="487" t="s">
        <v>57</v>
      </c>
      <c r="M5" s="488"/>
      <c r="N5" s="489"/>
      <c r="O5" s="481" t="s">
        <v>54</v>
      </c>
      <c r="P5" s="484" t="s">
        <v>56</v>
      </c>
      <c r="Q5" s="487" t="s">
        <v>57</v>
      </c>
      <c r="R5" s="488"/>
      <c r="S5" s="489"/>
    </row>
    <row r="6" spans="1:19" s="30" customFormat="1" ht="19.5" customHeight="1">
      <c r="A6" s="477"/>
      <c r="B6" s="478"/>
      <c r="C6" s="130"/>
      <c r="D6" s="131"/>
      <c r="E6" s="33"/>
      <c r="F6" s="36"/>
      <c r="G6" s="37"/>
      <c r="H6" s="37"/>
      <c r="I6" s="129"/>
      <c r="J6" s="482"/>
      <c r="K6" s="485"/>
      <c r="L6" s="38"/>
      <c r="M6" s="39"/>
      <c r="N6" s="40"/>
      <c r="O6" s="482"/>
      <c r="P6" s="485"/>
      <c r="Q6" s="38"/>
      <c r="R6" s="39"/>
      <c r="S6" s="40"/>
    </row>
    <row r="7" spans="1:19" s="30" customFormat="1" ht="24" customHeight="1" thickBot="1">
      <c r="A7" s="477"/>
      <c r="B7" s="478"/>
      <c r="C7" s="42" t="s">
        <v>58</v>
      </c>
      <c r="D7" s="43" t="s">
        <v>59</v>
      </c>
      <c r="E7" s="44"/>
      <c r="F7" s="45" t="s">
        <v>60</v>
      </c>
      <c r="G7" s="46" t="s">
        <v>61</v>
      </c>
      <c r="H7" s="46" t="s">
        <v>62</v>
      </c>
      <c r="I7" s="45" t="s">
        <v>63</v>
      </c>
      <c r="J7" s="483"/>
      <c r="K7" s="486"/>
      <c r="L7" s="47" t="s">
        <v>64</v>
      </c>
      <c r="M7" s="47" t="s">
        <v>65</v>
      </c>
      <c r="N7" s="48" t="s">
        <v>59</v>
      </c>
      <c r="O7" s="483"/>
      <c r="P7" s="486"/>
      <c r="Q7" s="47" t="s">
        <v>64</v>
      </c>
      <c r="R7" s="47" t="s">
        <v>65</v>
      </c>
      <c r="S7" s="48" t="s">
        <v>59</v>
      </c>
    </row>
    <row r="8" spans="1:19" ht="19.5" customHeight="1">
      <c r="A8" s="49"/>
      <c r="B8" s="50"/>
      <c r="C8" s="50"/>
      <c r="D8" s="50"/>
      <c r="E8" s="51"/>
      <c r="F8" s="132"/>
      <c r="G8" s="133"/>
      <c r="H8" s="133"/>
      <c r="I8" s="134"/>
      <c r="J8" s="135"/>
      <c r="K8" s="136"/>
      <c r="L8" s="137"/>
      <c r="M8" s="137"/>
      <c r="N8" s="138"/>
      <c r="O8" s="135"/>
      <c r="P8" s="136"/>
      <c r="Q8" s="137"/>
      <c r="R8" s="137"/>
      <c r="S8" s="138"/>
    </row>
    <row r="9" spans="1:19" ht="19.5" customHeight="1">
      <c r="A9" s="49"/>
      <c r="B9" s="50"/>
      <c r="C9" s="50"/>
      <c r="D9" s="50"/>
      <c r="E9" s="51"/>
      <c r="F9" s="132" t="s">
        <v>66</v>
      </c>
      <c r="G9" s="133"/>
      <c r="H9" s="133"/>
      <c r="I9" s="134" t="s">
        <v>338</v>
      </c>
      <c r="J9" s="135"/>
      <c r="K9" s="136"/>
      <c r="L9" s="137"/>
      <c r="M9" s="137"/>
      <c r="N9" s="138"/>
      <c r="O9" s="135"/>
      <c r="P9" s="136"/>
      <c r="Q9" s="137"/>
      <c r="R9" s="137"/>
      <c r="S9" s="138"/>
    </row>
    <row r="10" spans="1:19" ht="6.75" customHeight="1">
      <c r="A10" s="49"/>
      <c r="B10" s="50"/>
      <c r="C10" s="50"/>
      <c r="D10" s="50"/>
      <c r="E10" s="51"/>
      <c r="F10" s="132"/>
      <c r="G10" s="133"/>
      <c r="H10" s="133"/>
      <c r="I10" s="134"/>
      <c r="J10" s="135"/>
      <c r="K10" s="136"/>
      <c r="L10" s="137"/>
      <c r="M10" s="137"/>
      <c r="N10" s="138"/>
      <c r="O10" s="135"/>
      <c r="P10" s="136"/>
      <c r="Q10" s="137"/>
      <c r="R10" s="137"/>
      <c r="S10" s="138"/>
    </row>
    <row r="11" spans="1:19" ht="24.95" customHeight="1">
      <c r="A11" s="49">
        <v>8</v>
      </c>
      <c r="B11" s="70" t="s">
        <v>54</v>
      </c>
      <c r="C11" s="50">
        <f>D11/A11</f>
        <v>2982.8125</v>
      </c>
      <c r="D11" s="50">
        <f>AVERAGEA(N11,S11)</f>
        <v>23862.5</v>
      </c>
      <c r="E11" s="51"/>
      <c r="F11" s="139"/>
      <c r="G11" s="133" t="s">
        <v>54</v>
      </c>
      <c r="H11" s="133">
        <v>8</v>
      </c>
      <c r="I11" s="141" t="s">
        <v>339</v>
      </c>
      <c r="J11" s="142" t="s">
        <v>174</v>
      </c>
      <c r="K11" s="136">
        <v>1</v>
      </c>
      <c r="L11" s="144"/>
      <c r="M11" s="144">
        <f>33725</f>
        <v>33725</v>
      </c>
      <c r="N11" s="375">
        <f>SUM(M11+L11)*K11</f>
        <v>33725</v>
      </c>
      <c r="O11" s="142" t="s">
        <v>174</v>
      </c>
      <c r="P11" s="136">
        <v>1</v>
      </c>
      <c r="Q11" s="136"/>
      <c r="R11" s="136">
        <f>1750*8</f>
        <v>14000</v>
      </c>
      <c r="S11" s="375">
        <f t="shared" ref="S11:S19" si="0">SUM(R11+Q11)*P11</f>
        <v>14000</v>
      </c>
    </row>
    <row r="12" spans="1:19" ht="24.95" customHeight="1">
      <c r="A12" s="49"/>
      <c r="B12" s="50"/>
      <c r="C12" s="50"/>
      <c r="D12" s="50">
        <f>AVERAGEA(N12)</f>
        <v>0</v>
      </c>
      <c r="E12" s="51"/>
      <c r="F12" s="139"/>
      <c r="G12" s="133"/>
      <c r="H12" s="133"/>
      <c r="I12" s="141" t="s">
        <v>340</v>
      </c>
      <c r="J12" s="142"/>
      <c r="K12" s="140"/>
      <c r="L12" s="144"/>
      <c r="M12" s="144"/>
      <c r="N12" s="145">
        <f t="shared" ref="N12:N18" si="1">SUM(M12+L12)*K12</f>
        <v>0</v>
      </c>
      <c r="O12" s="142"/>
      <c r="P12" s="136"/>
      <c r="Q12" s="136"/>
      <c r="R12" s="136"/>
      <c r="S12" s="145">
        <f t="shared" si="0"/>
        <v>0</v>
      </c>
    </row>
    <row r="13" spans="1:19" ht="24.95" customHeight="1">
      <c r="A13" s="49"/>
      <c r="B13" s="50"/>
      <c r="C13" s="50"/>
      <c r="D13" s="50">
        <f t="shared" ref="D13:D18" si="2">AVERAGEA(N13)</f>
        <v>0</v>
      </c>
      <c r="E13" s="51"/>
      <c r="F13" s="139"/>
      <c r="G13" s="133" t="s">
        <v>54</v>
      </c>
      <c r="H13" s="133">
        <v>2</v>
      </c>
      <c r="I13" s="141" t="s">
        <v>341</v>
      </c>
      <c r="J13" s="142"/>
      <c r="K13" s="140"/>
      <c r="L13" s="144"/>
      <c r="M13" s="144"/>
      <c r="N13" s="145">
        <f t="shared" si="1"/>
        <v>0</v>
      </c>
      <c r="O13" s="142" t="s">
        <v>174</v>
      </c>
      <c r="P13" s="136">
        <v>1</v>
      </c>
      <c r="Q13" s="136"/>
      <c r="R13" s="136">
        <f>1250*2</f>
        <v>2500</v>
      </c>
      <c r="S13" s="145">
        <f t="shared" si="0"/>
        <v>2500</v>
      </c>
    </row>
    <row r="14" spans="1:19" ht="24.95" customHeight="1">
      <c r="A14" s="49"/>
      <c r="B14" s="50"/>
      <c r="C14" s="50"/>
      <c r="D14" s="50">
        <f t="shared" si="2"/>
        <v>0</v>
      </c>
      <c r="E14" s="51"/>
      <c r="F14" s="139"/>
      <c r="G14" s="133"/>
      <c r="H14" s="133"/>
      <c r="I14" s="141"/>
      <c r="J14" s="142"/>
      <c r="K14" s="140"/>
      <c r="L14" s="144"/>
      <c r="M14" s="144"/>
      <c r="N14" s="145">
        <f t="shared" si="1"/>
        <v>0</v>
      </c>
      <c r="O14" s="142"/>
      <c r="P14" s="136"/>
      <c r="Q14" s="136"/>
      <c r="R14" s="136"/>
      <c r="S14" s="145">
        <f t="shared" si="0"/>
        <v>0</v>
      </c>
    </row>
    <row r="15" spans="1:19" ht="24.95" customHeight="1">
      <c r="A15" s="49"/>
      <c r="B15" s="50"/>
      <c r="C15" s="50"/>
      <c r="D15" s="50">
        <f t="shared" si="2"/>
        <v>0</v>
      </c>
      <c r="E15" s="51"/>
      <c r="F15" s="139"/>
      <c r="G15" s="133"/>
      <c r="H15" s="133"/>
      <c r="I15" s="141" t="s">
        <v>342</v>
      </c>
      <c r="J15" s="142"/>
      <c r="K15" s="140"/>
      <c r="L15" s="144"/>
      <c r="M15" s="144"/>
      <c r="N15" s="145">
        <f t="shared" si="1"/>
        <v>0</v>
      </c>
      <c r="O15" s="142" t="s">
        <v>54</v>
      </c>
      <c r="P15" s="136">
        <v>1</v>
      </c>
      <c r="Q15" s="136"/>
      <c r="R15" s="136">
        <v>2160</v>
      </c>
      <c r="S15" s="145">
        <f t="shared" si="0"/>
        <v>2160</v>
      </c>
    </row>
    <row r="16" spans="1:19" ht="24.95" customHeight="1">
      <c r="A16" s="49"/>
      <c r="B16" s="50"/>
      <c r="C16" s="50"/>
      <c r="D16" s="50">
        <f t="shared" si="2"/>
        <v>0</v>
      </c>
      <c r="E16" s="51"/>
      <c r="F16" s="139"/>
      <c r="G16" s="133"/>
      <c r="H16" s="133"/>
      <c r="I16" s="141"/>
      <c r="J16" s="142"/>
      <c r="K16" s="140"/>
      <c r="L16" s="144"/>
      <c r="M16" s="144"/>
      <c r="N16" s="145">
        <f t="shared" si="1"/>
        <v>0</v>
      </c>
      <c r="O16" s="142"/>
      <c r="P16" s="140"/>
      <c r="Q16" s="136"/>
      <c r="R16" s="136"/>
      <c r="S16" s="145">
        <f t="shared" si="0"/>
        <v>0</v>
      </c>
    </row>
    <row r="17" spans="1:19" ht="24.95" customHeight="1">
      <c r="A17" s="49"/>
      <c r="B17" s="50"/>
      <c r="C17" s="50"/>
      <c r="D17" s="50">
        <f t="shared" si="2"/>
        <v>0</v>
      </c>
      <c r="E17" s="51"/>
      <c r="F17" s="139"/>
      <c r="G17" s="133"/>
      <c r="H17" s="133"/>
      <c r="I17" s="317"/>
      <c r="J17" s="142"/>
      <c r="K17" s="140"/>
      <c r="L17" s="144"/>
      <c r="M17" s="144"/>
      <c r="N17" s="145">
        <f t="shared" si="1"/>
        <v>0</v>
      </c>
      <c r="O17" s="142"/>
      <c r="P17" s="140"/>
      <c r="Q17" s="136"/>
      <c r="R17" s="136"/>
      <c r="S17" s="145">
        <f t="shared" si="0"/>
        <v>0</v>
      </c>
    </row>
    <row r="18" spans="1:19" ht="24.95" customHeight="1">
      <c r="A18" s="49"/>
      <c r="B18" s="50"/>
      <c r="C18" s="50"/>
      <c r="D18" s="50">
        <f t="shared" si="2"/>
        <v>0</v>
      </c>
      <c r="E18" s="51"/>
      <c r="F18" s="139"/>
      <c r="G18" s="133"/>
      <c r="H18" s="133"/>
      <c r="I18" s="141"/>
      <c r="J18" s="142"/>
      <c r="K18" s="140"/>
      <c r="L18" s="144"/>
      <c r="M18" s="144"/>
      <c r="N18" s="145">
        <f t="shared" si="1"/>
        <v>0</v>
      </c>
      <c r="O18" s="142"/>
      <c r="P18" s="140"/>
      <c r="Q18" s="136"/>
      <c r="R18" s="136"/>
      <c r="S18" s="145">
        <f t="shared" si="0"/>
        <v>0</v>
      </c>
    </row>
    <row r="19" spans="1:19" ht="24.95" customHeight="1">
      <c r="A19" s="49"/>
      <c r="B19" s="50"/>
      <c r="C19" s="50"/>
      <c r="D19" s="50"/>
      <c r="E19" s="51"/>
      <c r="F19" s="139"/>
      <c r="G19" s="133"/>
      <c r="H19" s="133"/>
      <c r="I19" s="141"/>
      <c r="J19" s="142"/>
      <c r="K19" s="140"/>
      <c r="L19" s="144"/>
      <c r="M19" s="144"/>
      <c r="N19" s="145">
        <f>SUM(M19+L19)*K19</f>
        <v>0</v>
      </c>
      <c r="O19" s="142"/>
      <c r="P19" s="140"/>
      <c r="Q19" s="144"/>
      <c r="R19" s="144"/>
      <c r="S19" s="145">
        <f t="shared" si="0"/>
        <v>0</v>
      </c>
    </row>
    <row r="20" spans="1:19" ht="24.95" customHeight="1">
      <c r="A20" s="49"/>
      <c r="B20" s="50"/>
      <c r="C20" s="50"/>
      <c r="D20" s="50"/>
      <c r="E20" s="51"/>
      <c r="F20" s="139"/>
      <c r="G20" s="133"/>
      <c r="H20" s="133"/>
      <c r="I20" s="141"/>
      <c r="J20" s="142"/>
      <c r="K20" s="140"/>
      <c r="L20" s="144"/>
      <c r="M20" s="144"/>
      <c r="N20" s="154"/>
      <c r="O20" s="142"/>
      <c r="P20" s="140"/>
      <c r="Q20" s="144"/>
      <c r="R20" s="144"/>
      <c r="S20" s="154"/>
    </row>
    <row r="21" spans="1:19" ht="6.75" customHeight="1">
      <c r="A21" s="49"/>
      <c r="B21" s="50"/>
      <c r="C21" s="50"/>
      <c r="D21" s="50"/>
      <c r="E21" s="51"/>
      <c r="F21" s="139"/>
      <c r="G21" s="133"/>
      <c r="H21" s="133"/>
      <c r="I21" s="141"/>
      <c r="J21" s="142"/>
      <c r="K21" s="155"/>
      <c r="L21" s="144"/>
      <c r="M21" s="144"/>
      <c r="N21" s="154"/>
      <c r="O21" s="142"/>
      <c r="P21" s="155"/>
      <c r="Q21" s="144"/>
      <c r="R21" s="144"/>
      <c r="S21" s="154"/>
    </row>
    <row r="22" spans="1:19" ht="27.75" customHeight="1">
      <c r="A22" s="49">
        <v>8</v>
      </c>
      <c r="B22" s="50"/>
      <c r="C22" s="50">
        <f>D22/A22</f>
        <v>3274.0625</v>
      </c>
      <c r="D22" s="80">
        <f>AVERAGEA(N22,S22)</f>
        <v>26192.5</v>
      </c>
      <c r="E22" s="51"/>
      <c r="F22" s="132"/>
      <c r="G22" s="133"/>
      <c r="H22" s="133"/>
      <c r="I22" s="158" t="s">
        <v>83</v>
      </c>
      <c r="J22" s="159"/>
      <c r="K22" s="136"/>
      <c r="L22" s="160">
        <f>SUM(L11:L17)</f>
        <v>0</v>
      </c>
      <c r="M22" s="160">
        <f>SUM(M11:M17)</f>
        <v>33725</v>
      </c>
      <c r="N22" s="161">
        <f>SUM(N10:N20)</f>
        <v>33725</v>
      </c>
      <c r="O22" s="159"/>
      <c r="P22" s="136"/>
      <c r="Q22" s="160">
        <f>SUM(Q11:Q20)</f>
        <v>0</v>
      </c>
      <c r="R22" s="160">
        <f>SUM(R11:R20)</f>
        <v>18660</v>
      </c>
      <c r="S22" s="161">
        <f>SUM(S11:S20)</f>
        <v>18660</v>
      </c>
    </row>
    <row r="23" spans="1:19" ht="19.5" customHeight="1">
      <c r="A23" s="49"/>
      <c r="B23" s="50"/>
      <c r="C23" s="50"/>
      <c r="D23" s="50"/>
      <c r="E23" s="51"/>
      <c r="F23" s="132"/>
      <c r="G23" s="133"/>
      <c r="H23" s="133"/>
      <c r="I23" s="134"/>
      <c r="J23" s="135"/>
      <c r="K23" s="136"/>
      <c r="L23" s="144"/>
      <c r="M23" s="144"/>
      <c r="N23" s="154"/>
      <c r="O23" s="135"/>
      <c r="P23" s="136"/>
      <c r="Q23" s="144"/>
      <c r="R23" s="144"/>
      <c r="S23" s="154"/>
    </row>
    <row r="24" spans="1:19" ht="28.5" customHeight="1">
      <c r="A24" s="49"/>
      <c r="B24" s="50"/>
      <c r="C24" s="50"/>
      <c r="D24" s="50"/>
      <c r="E24" s="51"/>
      <c r="F24" s="467" t="s">
        <v>84</v>
      </c>
      <c r="G24" s="468"/>
      <c r="H24" s="468"/>
      <c r="I24" s="469"/>
      <c r="J24" s="164"/>
      <c r="K24" s="165"/>
      <c r="L24" s="166">
        <f>L22</f>
        <v>0</v>
      </c>
      <c r="M24" s="166">
        <f>M22</f>
        <v>33725</v>
      </c>
      <c r="N24" s="167">
        <f>N22</f>
        <v>33725</v>
      </c>
      <c r="O24" s="164"/>
      <c r="P24" s="165"/>
      <c r="Q24" s="166">
        <f>Q22</f>
        <v>0</v>
      </c>
      <c r="R24" s="166">
        <f>R22</f>
        <v>18660</v>
      </c>
      <c r="S24" s="167">
        <f>S22</f>
        <v>18660</v>
      </c>
    </row>
    <row r="25" spans="1:19" ht="19.5" customHeight="1" thickBot="1">
      <c r="A25" s="49"/>
      <c r="B25" s="50"/>
      <c r="C25" s="50"/>
      <c r="D25" s="50"/>
      <c r="E25" s="51"/>
      <c r="F25" s="132"/>
      <c r="G25" s="133"/>
      <c r="H25" s="133"/>
      <c r="I25" s="134"/>
      <c r="J25" s="142"/>
      <c r="K25" s="168"/>
      <c r="L25" s="169"/>
      <c r="M25" s="170"/>
      <c r="N25" s="171"/>
      <c r="O25" s="142"/>
      <c r="P25" s="168"/>
      <c r="Q25" s="169"/>
      <c r="R25" s="170"/>
      <c r="S25" s="171"/>
    </row>
    <row r="26" spans="1:19" s="175" customFormat="1" ht="28.5" customHeight="1" thickBot="1">
      <c r="A26" s="458"/>
      <c r="B26" s="459"/>
      <c r="C26" s="459"/>
      <c r="D26" s="459"/>
      <c r="E26" s="173"/>
      <c r="F26" s="460"/>
      <c r="G26" s="461"/>
      <c r="H26" s="461"/>
      <c r="I26" s="462"/>
      <c r="J26" s="463"/>
      <c r="K26" s="464"/>
      <c r="L26" s="464"/>
      <c r="M26" s="464"/>
      <c r="N26" s="465"/>
      <c r="O26" s="463"/>
      <c r="P26" s="464"/>
      <c r="Q26" s="464"/>
      <c r="R26" s="464"/>
      <c r="S26" s="465"/>
    </row>
    <row r="27" spans="1:19" s="175" customFormat="1" ht="20.100000000000001" customHeight="1">
      <c r="A27" s="384"/>
      <c r="B27" s="385"/>
      <c r="C27" s="466"/>
      <c r="D27" s="176"/>
      <c r="E27" s="177"/>
      <c r="F27" s="178"/>
      <c r="G27" s="178"/>
      <c r="H27" s="178"/>
      <c r="I27" s="178"/>
      <c r="J27" s="179"/>
      <c r="K27" s="180"/>
      <c r="L27" s="180"/>
      <c r="M27" s="180"/>
      <c r="N27" s="181"/>
      <c r="O27" s="179"/>
      <c r="P27" s="180"/>
      <c r="Q27" s="180"/>
      <c r="R27" s="180"/>
      <c r="S27" s="181"/>
    </row>
    <row r="28" spans="1:19" s="175" customFormat="1" ht="13.5" customHeight="1">
      <c r="A28" s="448" t="s">
        <v>87</v>
      </c>
      <c r="B28" s="449"/>
      <c r="C28" s="449"/>
      <c r="D28" s="449"/>
      <c r="E28" s="94"/>
      <c r="F28" s="448" t="s">
        <v>88</v>
      </c>
      <c r="G28" s="452"/>
      <c r="H28" s="454" t="s">
        <v>89</v>
      </c>
      <c r="I28" s="449"/>
      <c r="J28" s="448"/>
      <c r="K28" s="449"/>
      <c r="L28" s="449"/>
      <c r="M28" s="449"/>
      <c r="N28" s="456"/>
      <c r="O28" s="448"/>
      <c r="P28" s="449"/>
      <c r="Q28" s="449"/>
      <c r="R28" s="449"/>
      <c r="S28" s="456"/>
    </row>
    <row r="29" spans="1:19" s="175" customFormat="1" ht="24" customHeight="1">
      <c r="A29" s="450"/>
      <c r="B29" s="451"/>
      <c r="C29" s="451"/>
      <c r="D29" s="451"/>
      <c r="E29" s="182"/>
      <c r="F29" s="450"/>
      <c r="G29" s="453"/>
      <c r="H29" s="455"/>
      <c r="I29" s="451"/>
      <c r="J29" s="450"/>
      <c r="K29" s="451"/>
      <c r="L29" s="451"/>
      <c r="M29" s="451"/>
      <c r="N29" s="457"/>
      <c r="O29" s="450"/>
      <c r="P29" s="451"/>
      <c r="Q29" s="451"/>
      <c r="R29" s="451"/>
      <c r="S29" s="457"/>
    </row>
    <row r="30" spans="1:19" s="175" customFormat="1" ht="35.1" customHeight="1">
      <c r="A30" s="432"/>
      <c r="B30" s="433"/>
      <c r="C30" s="436"/>
      <c r="D30" s="437"/>
      <c r="E30" s="183"/>
      <c r="F30" s="438">
        <v>1</v>
      </c>
      <c r="G30" s="439"/>
      <c r="H30" s="184" t="s">
        <v>90</v>
      </c>
      <c r="I30" s="185"/>
      <c r="J30" s="440"/>
      <c r="K30" s="441"/>
      <c r="L30" s="441"/>
      <c r="M30" s="441"/>
      <c r="N30" s="442"/>
      <c r="O30" s="440" t="s">
        <v>343</v>
      </c>
      <c r="P30" s="441"/>
      <c r="Q30" s="441"/>
      <c r="R30" s="441"/>
      <c r="S30" s="442"/>
    </row>
    <row r="31" spans="1:19" s="175" customFormat="1" ht="35.1" customHeight="1" thickBot="1">
      <c r="A31" s="434"/>
      <c r="B31" s="435"/>
      <c r="C31" s="443"/>
      <c r="D31" s="444"/>
      <c r="E31" s="183"/>
      <c r="F31" s="391">
        <v>2</v>
      </c>
      <c r="G31" s="399"/>
      <c r="H31" s="400" t="s">
        <v>94</v>
      </c>
      <c r="I31" s="401"/>
      <c r="J31" s="429"/>
      <c r="K31" s="430"/>
      <c r="L31" s="430"/>
      <c r="M31" s="430"/>
      <c r="N31" s="431"/>
      <c r="O31" s="429"/>
      <c r="P31" s="430"/>
      <c r="Q31" s="430"/>
      <c r="R31" s="430"/>
      <c r="S31" s="431"/>
    </row>
    <row r="32" spans="1:19" s="175" customFormat="1" ht="35.1" customHeight="1">
      <c r="A32" s="414"/>
      <c r="B32" s="415"/>
      <c r="C32" s="186"/>
      <c r="D32" s="187"/>
      <c r="E32" s="183"/>
      <c r="F32" s="391">
        <v>3</v>
      </c>
      <c r="G32" s="399"/>
      <c r="H32" s="400" t="s">
        <v>95</v>
      </c>
      <c r="I32" s="401"/>
      <c r="J32" s="421"/>
      <c r="K32" s="422"/>
      <c r="L32" s="422"/>
      <c r="M32" s="422"/>
      <c r="N32" s="423"/>
      <c r="O32" s="421"/>
      <c r="P32" s="422"/>
      <c r="Q32" s="422"/>
      <c r="R32" s="422"/>
      <c r="S32" s="423"/>
    </row>
    <row r="33" spans="1:19" s="175" customFormat="1" ht="35.1" customHeight="1" thickBot="1">
      <c r="A33" s="416"/>
      <c r="B33" s="417"/>
      <c r="C33" s="188"/>
      <c r="D33" s="189"/>
      <c r="E33" s="183"/>
      <c r="F33" s="391">
        <v>4</v>
      </c>
      <c r="G33" s="399"/>
      <c r="H33" s="400" t="s">
        <v>97</v>
      </c>
      <c r="I33" s="401"/>
      <c r="J33" s="445"/>
      <c r="K33" s="446"/>
      <c r="L33" s="446"/>
      <c r="M33" s="446"/>
      <c r="N33" s="447"/>
      <c r="O33" s="445"/>
      <c r="P33" s="446"/>
      <c r="Q33" s="446"/>
      <c r="R33" s="446"/>
      <c r="S33" s="447"/>
    </row>
    <row r="34" spans="1:19" s="175" customFormat="1" ht="35.1" customHeight="1">
      <c r="A34" s="414"/>
      <c r="B34" s="415"/>
      <c r="C34" s="186"/>
      <c r="D34" s="187"/>
      <c r="E34" s="183"/>
      <c r="F34" s="391">
        <v>5</v>
      </c>
      <c r="G34" s="399"/>
      <c r="H34" s="400" t="s">
        <v>98</v>
      </c>
      <c r="I34" s="401"/>
      <c r="J34" s="418"/>
      <c r="K34" s="419"/>
      <c r="L34" s="419"/>
      <c r="M34" s="419"/>
      <c r="N34" s="420"/>
      <c r="O34" s="418"/>
      <c r="P34" s="419"/>
      <c r="Q34" s="419"/>
      <c r="R34" s="419"/>
      <c r="S34" s="420"/>
    </row>
    <row r="35" spans="1:19" s="175" customFormat="1" ht="35.1" customHeight="1" thickBot="1">
      <c r="A35" s="416"/>
      <c r="B35" s="417"/>
      <c r="C35" s="188"/>
      <c r="D35" s="189"/>
      <c r="E35" s="183"/>
      <c r="F35" s="391">
        <v>6</v>
      </c>
      <c r="G35" s="399"/>
      <c r="H35" s="427" t="s">
        <v>99</v>
      </c>
      <c r="I35" s="428"/>
      <c r="J35" s="408"/>
      <c r="K35" s="409"/>
      <c r="L35" s="409"/>
      <c r="M35" s="409"/>
      <c r="N35" s="410"/>
      <c r="O35" s="408"/>
      <c r="P35" s="409"/>
      <c r="Q35" s="409"/>
      <c r="R35" s="409"/>
      <c r="S35" s="410"/>
    </row>
    <row r="36" spans="1:19" s="175" customFormat="1" ht="35.1" customHeight="1">
      <c r="A36" s="414"/>
      <c r="B36" s="415"/>
      <c r="C36" s="186"/>
      <c r="D36" s="187"/>
      <c r="E36" s="183"/>
      <c r="F36" s="391">
        <v>7</v>
      </c>
      <c r="G36" s="399"/>
      <c r="H36" s="427" t="s">
        <v>100</v>
      </c>
      <c r="I36" s="428"/>
      <c r="J36" s="408"/>
      <c r="K36" s="409"/>
      <c r="L36" s="409"/>
      <c r="M36" s="409"/>
      <c r="N36" s="410"/>
      <c r="O36" s="408"/>
      <c r="P36" s="409"/>
      <c r="Q36" s="409"/>
      <c r="R36" s="409"/>
      <c r="S36" s="410"/>
    </row>
    <row r="37" spans="1:19" s="175" customFormat="1" ht="35.1" customHeight="1" thickBot="1">
      <c r="A37" s="416"/>
      <c r="B37" s="417"/>
      <c r="C37" s="188"/>
      <c r="D37" s="189"/>
      <c r="E37" s="183"/>
      <c r="F37" s="391">
        <v>8</v>
      </c>
      <c r="G37" s="399"/>
      <c r="H37" s="400" t="s">
        <v>101</v>
      </c>
      <c r="I37" s="401"/>
      <c r="J37" s="408"/>
      <c r="K37" s="409"/>
      <c r="L37" s="409"/>
      <c r="M37" s="409"/>
      <c r="N37" s="410"/>
      <c r="O37" s="408"/>
      <c r="P37" s="409"/>
      <c r="Q37" s="409"/>
      <c r="R37" s="409"/>
      <c r="S37" s="410"/>
    </row>
    <row r="38" spans="1:19" s="175" customFormat="1" ht="35.1" customHeight="1">
      <c r="A38" s="414"/>
      <c r="B38" s="415"/>
      <c r="C38" s="186"/>
      <c r="D38" s="187"/>
      <c r="E38" s="183"/>
      <c r="F38" s="391">
        <v>9</v>
      </c>
      <c r="G38" s="399"/>
      <c r="H38" s="400" t="s">
        <v>102</v>
      </c>
      <c r="I38" s="401"/>
      <c r="J38" s="421" t="s">
        <v>344</v>
      </c>
      <c r="K38" s="422"/>
      <c r="L38" s="422"/>
      <c r="M38" s="422"/>
      <c r="N38" s="423"/>
      <c r="O38" s="421"/>
      <c r="P38" s="422"/>
      <c r="Q38" s="422"/>
      <c r="R38" s="422"/>
      <c r="S38" s="423"/>
    </row>
    <row r="39" spans="1:19" s="175" customFormat="1" ht="35.1" customHeight="1" thickBot="1">
      <c r="A39" s="416"/>
      <c r="B39" s="417"/>
      <c r="C39" s="188"/>
      <c r="D39" s="189"/>
      <c r="E39" s="183"/>
      <c r="F39" s="391">
        <v>10</v>
      </c>
      <c r="G39" s="399"/>
      <c r="H39" s="400" t="s">
        <v>104</v>
      </c>
      <c r="I39" s="401"/>
      <c r="J39" s="408"/>
      <c r="K39" s="409"/>
      <c r="L39" s="409"/>
      <c r="M39" s="409"/>
      <c r="N39" s="410"/>
      <c r="O39" s="408"/>
      <c r="P39" s="409"/>
      <c r="Q39" s="409"/>
      <c r="R39" s="409"/>
      <c r="S39" s="410"/>
    </row>
    <row r="40" spans="1:19" s="175" customFormat="1" ht="35.1" customHeight="1">
      <c r="A40" s="414"/>
      <c r="B40" s="415"/>
      <c r="C40" s="190"/>
      <c r="D40" s="191"/>
      <c r="E40" s="183"/>
      <c r="F40" s="391">
        <v>11</v>
      </c>
      <c r="G40" s="399"/>
      <c r="H40" s="400" t="s">
        <v>105</v>
      </c>
      <c r="I40" s="401"/>
      <c r="J40" s="408"/>
      <c r="K40" s="409"/>
      <c r="L40" s="409"/>
      <c r="M40" s="409"/>
      <c r="N40" s="410"/>
      <c r="O40" s="408"/>
      <c r="P40" s="409"/>
      <c r="Q40" s="409"/>
      <c r="R40" s="409"/>
      <c r="S40" s="410"/>
    </row>
    <row r="41" spans="1:19" s="175" customFormat="1" ht="35.1" customHeight="1" thickBot="1">
      <c r="A41" s="416"/>
      <c r="B41" s="417"/>
      <c r="C41" s="188"/>
      <c r="D41" s="189"/>
      <c r="E41" s="183"/>
      <c r="F41" s="391">
        <v>12</v>
      </c>
      <c r="G41" s="399"/>
      <c r="H41" s="400" t="s">
        <v>106</v>
      </c>
      <c r="I41" s="401"/>
      <c r="J41" s="408"/>
      <c r="K41" s="409"/>
      <c r="L41" s="409"/>
      <c r="M41" s="409"/>
      <c r="N41" s="410"/>
      <c r="O41" s="408"/>
      <c r="P41" s="409"/>
      <c r="Q41" s="409"/>
      <c r="R41" s="409"/>
      <c r="S41" s="410"/>
    </row>
    <row r="42" spans="1:19" s="175" customFormat="1" ht="35.1" customHeight="1">
      <c r="A42" s="192" t="s">
        <v>107</v>
      </c>
      <c r="B42" s="193"/>
      <c r="C42" s="193"/>
      <c r="D42" s="193"/>
      <c r="E42" s="194"/>
      <c r="F42" s="391">
        <v>13</v>
      </c>
      <c r="G42" s="399"/>
      <c r="H42" s="400" t="s">
        <v>108</v>
      </c>
      <c r="I42" s="401"/>
      <c r="J42" s="411" t="s">
        <v>345</v>
      </c>
      <c r="K42" s="412"/>
      <c r="L42" s="412"/>
      <c r="M42" s="412"/>
      <c r="N42" s="413"/>
      <c r="O42" s="411" t="s">
        <v>346</v>
      </c>
      <c r="P42" s="412"/>
      <c r="Q42" s="412"/>
      <c r="R42" s="412"/>
      <c r="S42" s="413"/>
    </row>
    <row r="43" spans="1:19" s="175" customFormat="1" ht="35.1" customHeight="1">
      <c r="A43" s="195"/>
      <c r="B43" s="196"/>
      <c r="C43" s="196"/>
      <c r="D43" s="196"/>
      <c r="E43" s="183"/>
      <c r="F43" s="391">
        <v>14</v>
      </c>
      <c r="G43" s="399"/>
      <c r="H43" s="400" t="s">
        <v>112</v>
      </c>
      <c r="I43" s="401"/>
      <c r="J43" s="405">
        <v>45042</v>
      </c>
      <c r="K43" s="406"/>
      <c r="L43" s="406"/>
      <c r="M43" s="406"/>
      <c r="N43" s="407"/>
      <c r="O43" s="405">
        <v>45061</v>
      </c>
      <c r="P43" s="406"/>
      <c r="Q43" s="406"/>
      <c r="R43" s="406"/>
      <c r="S43" s="407"/>
    </row>
    <row r="44" spans="1:19" s="175" customFormat="1" ht="35.1" customHeight="1">
      <c r="A44" s="192"/>
      <c r="B44" s="193"/>
      <c r="C44" s="193"/>
      <c r="D44" s="193"/>
      <c r="E44" s="194"/>
      <c r="F44" s="391">
        <v>15</v>
      </c>
      <c r="G44" s="399"/>
      <c r="H44" s="400" t="s">
        <v>113</v>
      </c>
      <c r="I44" s="401"/>
      <c r="J44" s="408"/>
      <c r="K44" s="409"/>
      <c r="L44" s="409"/>
      <c r="M44" s="409"/>
      <c r="N44" s="410"/>
      <c r="O44" s="408"/>
      <c r="P44" s="409"/>
      <c r="Q44" s="409"/>
      <c r="R44" s="409"/>
      <c r="S44" s="410"/>
    </row>
    <row r="45" spans="1:19" s="175" customFormat="1" ht="35.1" customHeight="1">
      <c r="A45" s="195"/>
      <c r="B45" s="196"/>
      <c r="C45" s="196"/>
      <c r="D45" s="196"/>
      <c r="E45" s="197"/>
      <c r="F45" s="391">
        <v>16</v>
      </c>
      <c r="G45" s="399"/>
      <c r="H45" s="400" t="s">
        <v>116</v>
      </c>
      <c r="I45" s="401"/>
      <c r="J45" s="517" t="s">
        <v>347</v>
      </c>
      <c r="K45" s="518"/>
      <c r="L45" s="518"/>
      <c r="M45" s="518"/>
      <c r="N45" s="519"/>
      <c r="O45" s="402"/>
      <c r="P45" s="403"/>
      <c r="Q45" s="403"/>
      <c r="R45" s="403"/>
      <c r="S45" s="404"/>
    </row>
    <row r="46" spans="1:19" s="175" customFormat="1" ht="35.1" customHeight="1">
      <c r="A46" s="192"/>
      <c r="B46" s="193"/>
      <c r="C46" s="193"/>
      <c r="D46" s="193"/>
      <c r="E46" s="198"/>
      <c r="F46" s="391">
        <v>17</v>
      </c>
      <c r="G46" s="399"/>
      <c r="H46" s="400" t="s">
        <v>117</v>
      </c>
      <c r="I46" s="401"/>
      <c r="J46" s="396" t="s">
        <v>348</v>
      </c>
      <c r="K46" s="397"/>
      <c r="L46" s="397"/>
      <c r="M46" s="397"/>
      <c r="N46" s="398"/>
      <c r="O46" s="396" t="s">
        <v>349</v>
      </c>
      <c r="P46" s="397"/>
      <c r="Q46" s="397"/>
      <c r="R46" s="397"/>
      <c r="S46" s="398"/>
    </row>
    <row r="47" spans="1:19" s="175" customFormat="1" ht="35.1" customHeight="1">
      <c r="A47" s="195"/>
      <c r="B47" s="196"/>
      <c r="C47" s="196"/>
      <c r="D47" s="196"/>
      <c r="E47" s="183"/>
      <c r="F47" s="387"/>
      <c r="G47" s="388"/>
      <c r="H47" s="394"/>
      <c r="I47" s="395"/>
      <c r="J47" s="396" t="s">
        <v>350</v>
      </c>
      <c r="K47" s="397"/>
      <c r="L47" s="397"/>
      <c r="M47" s="397"/>
      <c r="N47" s="398"/>
      <c r="O47" s="606" t="s">
        <v>351</v>
      </c>
      <c r="P47" s="607"/>
      <c r="Q47" s="607"/>
      <c r="R47" s="607"/>
      <c r="S47" s="608"/>
    </row>
    <row r="48" spans="1:19" s="175" customFormat="1" ht="35.1" customHeight="1">
      <c r="A48" s="192"/>
      <c r="B48" s="193"/>
      <c r="C48" s="193"/>
      <c r="D48" s="193"/>
      <c r="E48" s="194"/>
      <c r="F48" s="387"/>
      <c r="G48" s="388"/>
      <c r="H48" s="394"/>
      <c r="I48" s="395"/>
      <c r="J48" s="396"/>
      <c r="K48" s="397"/>
      <c r="L48" s="397"/>
      <c r="M48" s="397"/>
      <c r="N48" s="398"/>
      <c r="O48" s="606" t="s">
        <v>352</v>
      </c>
      <c r="P48" s="607"/>
      <c r="Q48" s="607"/>
      <c r="R48" s="607"/>
      <c r="S48" s="608"/>
    </row>
    <row r="49" spans="1:19" s="175" customFormat="1" ht="35.1" customHeight="1">
      <c r="A49" s="384"/>
      <c r="B49" s="385"/>
      <c r="C49" s="385"/>
      <c r="D49" s="386"/>
      <c r="E49" s="194"/>
      <c r="F49" s="387"/>
      <c r="G49" s="388"/>
      <c r="H49" s="389"/>
      <c r="I49" s="390"/>
      <c r="J49" s="391"/>
      <c r="K49" s="392"/>
      <c r="L49" s="392"/>
      <c r="M49" s="392"/>
      <c r="N49" s="393"/>
      <c r="O49" s="606" t="s">
        <v>353</v>
      </c>
      <c r="P49" s="607"/>
      <c r="Q49" s="607"/>
      <c r="R49" s="607"/>
      <c r="S49" s="608"/>
    </row>
    <row r="50" spans="1:19" s="175" customFormat="1" ht="35.1" customHeight="1">
      <c r="A50" s="192"/>
      <c r="B50" s="193"/>
      <c r="C50" s="193"/>
      <c r="D50" s="193"/>
      <c r="E50" s="194"/>
      <c r="F50" s="202"/>
      <c r="G50" s="202"/>
      <c r="H50" s="389"/>
      <c r="I50" s="390"/>
      <c r="J50" s="203"/>
      <c r="K50" s="204"/>
      <c r="L50" s="204"/>
      <c r="M50" s="204"/>
      <c r="N50" s="205"/>
      <c r="O50" s="606"/>
      <c r="P50" s="607"/>
      <c r="Q50" s="607"/>
      <c r="R50" s="607"/>
      <c r="S50" s="608"/>
    </row>
    <row r="51" spans="1:19" s="175" customFormat="1" ht="35.1" customHeight="1" thickBot="1">
      <c r="A51" s="206"/>
      <c r="B51" s="207"/>
      <c r="C51" s="207"/>
      <c r="D51" s="207"/>
      <c r="E51" s="208"/>
      <c r="F51" s="209"/>
      <c r="G51" s="209"/>
      <c r="H51" s="379"/>
      <c r="I51" s="380"/>
      <c r="J51" s="210"/>
      <c r="K51" s="211"/>
      <c r="L51" s="211"/>
      <c r="M51" s="211"/>
      <c r="N51" s="212"/>
      <c r="O51" s="210"/>
      <c r="P51" s="211"/>
      <c r="Q51" s="211"/>
      <c r="R51" s="211"/>
      <c r="S51" s="212"/>
    </row>
    <row r="52" spans="1:19" s="216" customFormat="1" ht="15">
      <c r="A52" s="213"/>
      <c r="B52" s="124"/>
      <c r="C52" s="124"/>
      <c r="D52" s="124"/>
      <c r="E52" s="124"/>
      <c r="F52" s="175"/>
      <c r="G52" s="178"/>
      <c r="H52" s="178"/>
      <c r="I52" s="214"/>
      <c r="J52" s="175"/>
      <c r="K52" s="175"/>
      <c r="L52" s="215"/>
      <c r="M52" s="213"/>
      <c r="N52" s="213"/>
      <c r="O52" s="175"/>
      <c r="P52" s="175"/>
      <c r="Q52" s="215"/>
      <c r="R52" s="213"/>
      <c r="S52" s="213"/>
    </row>
    <row r="53" spans="1:19" s="216" customFormat="1" ht="15">
      <c r="A53" s="213"/>
      <c r="B53" s="124"/>
      <c r="C53" s="124"/>
      <c r="D53" s="124"/>
      <c r="E53" s="124"/>
      <c r="F53" s="175"/>
      <c r="G53" s="178"/>
      <c r="H53" s="178"/>
      <c r="I53" s="214"/>
      <c r="J53" s="175"/>
      <c r="K53" s="175"/>
      <c r="L53" s="215"/>
      <c r="M53" s="213"/>
      <c r="N53" s="213"/>
      <c r="O53" s="175"/>
      <c r="P53" s="175"/>
      <c r="Q53" s="215"/>
      <c r="R53" s="213"/>
      <c r="S53" s="213"/>
    </row>
    <row r="54" spans="1:19" s="217" customFormat="1">
      <c r="A54" s="213"/>
      <c r="B54" s="124"/>
      <c r="C54" s="124"/>
      <c r="D54" s="124"/>
      <c r="E54" s="124"/>
      <c r="F54" s="175"/>
      <c r="G54" s="178"/>
      <c r="H54" s="178"/>
      <c r="I54" s="214"/>
      <c r="J54" s="175"/>
      <c r="K54" s="175"/>
      <c r="L54" s="215"/>
      <c r="M54" s="213"/>
      <c r="N54" s="213"/>
      <c r="O54" s="175"/>
      <c r="P54" s="175"/>
      <c r="Q54" s="215"/>
      <c r="R54" s="213"/>
      <c r="S54" s="213"/>
    </row>
    <row r="55" spans="1:19" s="217" customFormat="1">
      <c r="A55" s="213"/>
      <c r="B55" s="124"/>
      <c r="C55" s="124"/>
      <c r="D55" s="124"/>
      <c r="E55" s="124"/>
      <c r="F55" s="175"/>
      <c r="G55" s="178"/>
      <c r="H55" s="178"/>
      <c r="I55" s="214"/>
      <c r="J55" s="175"/>
      <c r="K55" s="175"/>
      <c r="L55" s="215"/>
      <c r="M55" s="213"/>
      <c r="N55" s="213"/>
      <c r="O55" s="175"/>
      <c r="P55" s="175"/>
      <c r="Q55" s="215"/>
      <c r="R55" s="213"/>
      <c r="S55" s="213"/>
    </row>
    <row r="56" spans="1:19" s="217" customFormat="1">
      <c r="A56" s="213"/>
      <c r="B56" s="124"/>
      <c r="C56" s="124"/>
      <c r="D56" s="124"/>
      <c r="E56" s="124"/>
      <c r="F56" s="175"/>
      <c r="G56" s="178"/>
      <c r="H56" s="178"/>
      <c r="I56" s="214"/>
      <c r="J56" s="175"/>
      <c r="K56" s="175"/>
      <c r="L56" s="215"/>
      <c r="M56" s="213"/>
      <c r="N56" s="213"/>
      <c r="O56" s="175"/>
      <c r="P56" s="175"/>
      <c r="Q56" s="215"/>
      <c r="R56" s="213"/>
      <c r="S56" s="213"/>
    </row>
    <row r="57" spans="1:19" s="217" customFormat="1">
      <c r="A57" s="213"/>
      <c r="B57" s="124"/>
      <c r="C57" s="124"/>
      <c r="D57" s="124"/>
      <c r="E57" s="124"/>
      <c r="F57" s="175"/>
      <c r="G57" s="178"/>
      <c r="H57" s="178"/>
      <c r="I57" s="214"/>
      <c r="J57" s="175"/>
      <c r="K57" s="175"/>
      <c r="L57" s="215"/>
      <c r="M57" s="213"/>
      <c r="N57" s="213"/>
      <c r="O57" s="175"/>
      <c r="P57" s="175"/>
      <c r="Q57" s="215"/>
      <c r="R57" s="213"/>
      <c r="S57" s="213"/>
    </row>
  </sheetData>
  <sheetProtection formatCells="0" formatColumns="0" formatRows="0" insertColumns="0" insertRows="0" insertHyperlinks="0" deleteColumns="0" deleteRows="0" sort="0" autoFilter="0" pivotTables="0"/>
  <mergeCells count="125">
    <mergeCell ref="O2:S2"/>
    <mergeCell ref="A3:D3"/>
    <mergeCell ref="F3:I3"/>
    <mergeCell ref="J3:N3"/>
    <mergeCell ref="O3:S3"/>
    <mergeCell ref="L1:M1"/>
    <mergeCell ref="Q1:R1"/>
    <mergeCell ref="F2:I2"/>
    <mergeCell ref="J2:N2"/>
    <mergeCell ref="O5:O7"/>
    <mergeCell ref="P5:P7"/>
    <mergeCell ref="Q5:S5"/>
    <mergeCell ref="O4:S4"/>
    <mergeCell ref="A5:A7"/>
    <mergeCell ref="B5:B7"/>
    <mergeCell ref="C5:D5"/>
    <mergeCell ref="J5:J7"/>
    <mergeCell ref="K5:K7"/>
    <mergeCell ref="L5:N5"/>
    <mergeCell ref="A4:D4"/>
    <mergeCell ref="F4:F5"/>
    <mergeCell ref="G4:I5"/>
    <mergeCell ref="J4:N4"/>
    <mergeCell ref="F24:I24"/>
    <mergeCell ref="A26:D26"/>
    <mergeCell ref="F26:I26"/>
    <mergeCell ref="J26:N26"/>
    <mergeCell ref="F30:G30"/>
    <mergeCell ref="J30:N30"/>
    <mergeCell ref="O30:S30"/>
    <mergeCell ref="C31:D31"/>
    <mergeCell ref="O26:S26"/>
    <mergeCell ref="A27:C27"/>
    <mergeCell ref="A28:D29"/>
    <mergeCell ref="F28:G29"/>
    <mergeCell ref="H28:I29"/>
    <mergeCell ref="J28:N29"/>
    <mergeCell ref="O28:S29"/>
    <mergeCell ref="H33:I33"/>
    <mergeCell ref="J33:N33"/>
    <mergeCell ref="O33:S33"/>
    <mergeCell ref="O31:S31"/>
    <mergeCell ref="A32:B33"/>
    <mergeCell ref="F32:G32"/>
    <mergeCell ref="H32:I32"/>
    <mergeCell ref="J32:N32"/>
    <mergeCell ref="O32:S32"/>
    <mergeCell ref="F33:G33"/>
    <mergeCell ref="F31:G31"/>
    <mergeCell ref="H31:I31"/>
    <mergeCell ref="J31:N31"/>
    <mergeCell ref="A30:B31"/>
    <mergeCell ref="C30:D30"/>
    <mergeCell ref="A36:B37"/>
    <mergeCell ref="F36:G36"/>
    <mergeCell ref="H36:I36"/>
    <mergeCell ref="J36:N36"/>
    <mergeCell ref="O34:S34"/>
    <mergeCell ref="F35:G35"/>
    <mergeCell ref="H35:I35"/>
    <mergeCell ref="J35:N35"/>
    <mergeCell ref="O35:S35"/>
    <mergeCell ref="A34:B35"/>
    <mergeCell ref="F34:G34"/>
    <mergeCell ref="H34:I34"/>
    <mergeCell ref="J34:N34"/>
    <mergeCell ref="O36:S36"/>
    <mergeCell ref="F37:G37"/>
    <mergeCell ref="H37:I37"/>
    <mergeCell ref="J37:N37"/>
    <mergeCell ref="O37:S37"/>
    <mergeCell ref="A40:B41"/>
    <mergeCell ref="F40:G40"/>
    <mergeCell ref="H40:I40"/>
    <mergeCell ref="J40:N40"/>
    <mergeCell ref="O38:S38"/>
    <mergeCell ref="F39:G39"/>
    <mergeCell ref="H39:I39"/>
    <mergeCell ref="J39:N39"/>
    <mergeCell ref="O39:S39"/>
    <mergeCell ref="A38:B39"/>
    <mergeCell ref="F38:G38"/>
    <mergeCell ref="H38:I38"/>
    <mergeCell ref="J38:N38"/>
    <mergeCell ref="O40:S40"/>
    <mergeCell ref="F41:G41"/>
    <mergeCell ref="H41:I41"/>
    <mergeCell ref="J41:N41"/>
    <mergeCell ref="O41:S41"/>
    <mergeCell ref="O42:S42"/>
    <mergeCell ref="F43:G43"/>
    <mergeCell ref="H43:I43"/>
    <mergeCell ref="J43:N43"/>
    <mergeCell ref="O43:S43"/>
    <mergeCell ref="F42:G42"/>
    <mergeCell ref="H42:I42"/>
    <mergeCell ref="J42:N42"/>
    <mergeCell ref="O44:S44"/>
    <mergeCell ref="F45:G45"/>
    <mergeCell ref="H45:I45"/>
    <mergeCell ref="J45:N45"/>
    <mergeCell ref="O45:S45"/>
    <mergeCell ref="F44:G44"/>
    <mergeCell ref="H44:I44"/>
    <mergeCell ref="J44:N44"/>
    <mergeCell ref="O46:S46"/>
    <mergeCell ref="F47:G47"/>
    <mergeCell ref="H47:I47"/>
    <mergeCell ref="J47:N47"/>
    <mergeCell ref="O47:S47"/>
    <mergeCell ref="F46:G46"/>
    <mergeCell ref="H46:I46"/>
    <mergeCell ref="J46:N46"/>
    <mergeCell ref="H50:I50"/>
    <mergeCell ref="O50:S50"/>
    <mergeCell ref="H51:I51"/>
    <mergeCell ref="F48:G48"/>
    <mergeCell ref="H48:I48"/>
    <mergeCell ref="J48:N48"/>
    <mergeCell ref="O48:S48"/>
    <mergeCell ref="A49:D49"/>
    <mergeCell ref="F49:G49"/>
    <mergeCell ref="H49:I49"/>
    <mergeCell ref="J49:N49"/>
    <mergeCell ref="O49:S49"/>
  </mergeCells>
  <printOptions horizontalCentered="1"/>
  <pageMargins left="0.25" right="0.25" top="0.75" bottom="0.75" header="0.3" footer="0.3"/>
  <pageSetup paperSize="8" scale="46" fitToHeight="0" orientation="landscape" verticalDpi="300" r:id="rId1"/>
  <headerFooter alignWithMargins="0">
    <oddFooter>&amp;LKeila Avelino&amp;CPágina &amp;P&amp;R&amp;D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2FD7AB-5696-4155-ACC6-8A784F91A85F}">
  <sheetPr>
    <tabColor rgb="FF92D050"/>
    <pageSetUpPr fitToPage="1"/>
  </sheetPr>
  <dimension ref="A1:Y57"/>
  <sheetViews>
    <sheetView showGridLines="0" zoomScale="75" zoomScaleNormal="75" zoomScaleSheetLayoutView="25" workbookViewId="0">
      <pane xSplit="9" ySplit="7" topLeftCell="J8" activePane="bottomRight" state="frozen"/>
      <selection pane="topRight" activeCell="E1" sqref="E1"/>
      <selection pane="bottomLeft" activeCell="A13" sqref="A13"/>
      <selection pane="bottomRight" activeCell="A3" sqref="A3:D3"/>
    </sheetView>
  </sheetViews>
  <sheetFormatPr defaultRowHeight="12.75"/>
  <cols>
    <col min="1" max="1" width="10" style="21" customWidth="1"/>
    <col min="2" max="2" width="10" style="22" customWidth="1"/>
    <col min="3" max="3" width="13.7109375" style="22" customWidth="1"/>
    <col min="4" max="4" width="15" style="22" customWidth="1"/>
    <col min="5" max="5" width="0.85546875" style="22" customWidth="1"/>
    <col min="6" max="6" width="8.140625" style="23" customWidth="1"/>
    <col min="7" max="8" width="10.42578125" style="23" customWidth="1"/>
    <col min="9" max="9" width="77.7109375" style="23" customWidth="1"/>
    <col min="10" max="11" width="9" style="23" customWidth="1"/>
    <col min="12" max="12" width="19.85546875" style="23" customWidth="1"/>
    <col min="13" max="13" width="21.140625" style="23" customWidth="1"/>
    <col min="14" max="14" width="22.140625" style="23" customWidth="1"/>
    <col min="15" max="16" width="9" style="23" customWidth="1"/>
    <col min="17" max="17" width="19.85546875" style="23" customWidth="1"/>
    <col min="18" max="18" width="21.140625" style="23" customWidth="1"/>
    <col min="19" max="19" width="22.140625" style="23" customWidth="1"/>
    <col min="20" max="21" width="9" style="23" customWidth="1"/>
    <col min="22" max="22" width="19.85546875" style="23" customWidth="1"/>
    <col min="23" max="23" width="19.28515625" style="23" customWidth="1"/>
    <col min="24" max="24" width="20.5703125" style="23" customWidth="1"/>
    <col min="25" max="25" width="14.85546875" style="23" bestFit="1" customWidth="1"/>
    <col min="26" max="257" width="9.140625" style="24"/>
    <col min="258" max="259" width="10" style="24" customWidth="1"/>
    <col min="260" max="260" width="12" style="24" customWidth="1"/>
    <col min="261" max="261" width="15" style="24" customWidth="1"/>
    <col min="262" max="262" width="0.85546875" style="24" customWidth="1"/>
    <col min="263" max="263" width="8.140625" style="24" customWidth="1"/>
    <col min="264" max="264" width="10.42578125" style="24" customWidth="1"/>
    <col min="265" max="265" width="77.7109375" style="24" customWidth="1"/>
    <col min="266" max="267" width="9" style="24" customWidth="1"/>
    <col min="268" max="268" width="19.85546875" style="24" customWidth="1"/>
    <col min="269" max="269" width="21.140625" style="24" customWidth="1"/>
    <col min="270" max="270" width="22.140625" style="24" customWidth="1"/>
    <col min="271" max="272" width="9" style="24" customWidth="1"/>
    <col min="273" max="273" width="19.85546875" style="24" customWidth="1"/>
    <col min="274" max="274" width="21.140625" style="24" customWidth="1"/>
    <col min="275" max="275" width="22.140625" style="24" customWidth="1"/>
    <col min="276" max="277" width="9" style="24" customWidth="1"/>
    <col min="278" max="278" width="19.85546875" style="24" customWidth="1"/>
    <col min="279" max="279" width="19.28515625" style="24" customWidth="1"/>
    <col min="280" max="280" width="20.5703125" style="24" customWidth="1"/>
    <col min="281" max="281" width="14.85546875" style="24" bestFit="1" customWidth="1"/>
    <col min="282" max="513" width="9.140625" style="24"/>
    <col min="514" max="515" width="10" style="24" customWidth="1"/>
    <col min="516" max="516" width="12" style="24" customWidth="1"/>
    <col min="517" max="517" width="15" style="24" customWidth="1"/>
    <col min="518" max="518" width="0.85546875" style="24" customWidth="1"/>
    <col min="519" max="519" width="8.140625" style="24" customWidth="1"/>
    <col min="520" max="520" width="10.42578125" style="24" customWidth="1"/>
    <col min="521" max="521" width="77.7109375" style="24" customWidth="1"/>
    <col min="522" max="523" width="9" style="24" customWidth="1"/>
    <col min="524" max="524" width="19.85546875" style="24" customWidth="1"/>
    <col min="525" max="525" width="21.140625" style="24" customWidth="1"/>
    <col min="526" max="526" width="22.140625" style="24" customWidth="1"/>
    <col min="527" max="528" width="9" style="24" customWidth="1"/>
    <col min="529" max="529" width="19.85546875" style="24" customWidth="1"/>
    <col min="530" max="530" width="21.140625" style="24" customWidth="1"/>
    <col min="531" max="531" width="22.140625" style="24" customWidth="1"/>
    <col min="532" max="533" width="9" style="24" customWidth="1"/>
    <col min="534" max="534" width="19.85546875" style="24" customWidth="1"/>
    <col min="535" max="535" width="19.28515625" style="24" customWidth="1"/>
    <col min="536" max="536" width="20.5703125" style="24" customWidth="1"/>
    <col min="537" max="537" width="14.85546875" style="24" bestFit="1" customWidth="1"/>
    <col min="538" max="769" width="9.140625" style="24"/>
    <col min="770" max="771" width="10" style="24" customWidth="1"/>
    <col min="772" max="772" width="12" style="24" customWidth="1"/>
    <col min="773" max="773" width="15" style="24" customWidth="1"/>
    <col min="774" max="774" width="0.85546875" style="24" customWidth="1"/>
    <col min="775" max="775" width="8.140625" style="24" customWidth="1"/>
    <col min="776" max="776" width="10.42578125" style="24" customWidth="1"/>
    <col min="777" max="777" width="77.7109375" style="24" customWidth="1"/>
    <col min="778" max="779" width="9" style="24" customWidth="1"/>
    <col min="780" max="780" width="19.85546875" style="24" customWidth="1"/>
    <col min="781" max="781" width="21.140625" style="24" customWidth="1"/>
    <col min="782" max="782" width="22.140625" style="24" customWidth="1"/>
    <col min="783" max="784" width="9" style="24" customWidth="1"/>
    <col min="785" max="785" width="19.85546875" style="24" customWidth="1"/>
    <col min="786" max="786" width="21.140625" style="24" customWidth="1"/>
    <col min="787" max="787" width="22.140625" style="24" customWidth="1"/>
    <col min="788" max="789" width="9" style="24" customWidth="1"/>
    <col min="790" max="790" width="19.85546875" style="24" customWidth="1"/>
    <col min="791" max="791" width="19.28515625" style="24" customWidth="1"/>
    <col min="792" max="792" width="20.5703125" style="24" customWidth="1"/>
    <col min="793" max="793" width="14.85546875" style="24" bestFit="1" customWidth="1"/>
    <col min="794" max="1025" width="9.140625" style="24"/>
    <col min="1026" max="1027" width="10" style="24" customWidth="1"/>
    <col min="1028" max="1028" width="12" style="24" customWidth="1"/>
    <col min="1029" max="1029" width="15" style="24" customWidth="1"/>
    <col min="1030" max="1030" width="0.85546875" style="24" customWidth="1"/>
    <col min="1031" max="1031" width="8.140625" style="24" customWidth="1"/>
    <col min="1032" max="1032" width="10.42578125" style="24" customWidth="1"/>
    <col min="1033" max="1033" width="77.7109375" style="24" customWidth="1"/>
    <col min="1034" max="1035" width="9" style="24" customWidth="1"/>
    <col min="1036" max="1036" width="19.85546875" style="24" customWidth="1"/>
    <col min="1037" max="1037" width="21.140625" style="24" customWidth="1"/>
    <col min="1038" max="1038" width="22.140625" style="24" customWidth="1"/>
    <col min="1039" max="1040" width="9" style="24" customWidth="1"/>
    <col min="1041" max="1041" width="19.85546875" style="24" customWidth="1"/>
    <col min="1042" max="1042" width="21.140625" style="24" customWidth="1"/>
    <col min="1043" max="1043" width="22.140625" style="24" customWidth="1"/>
    <col min="1044" max="1045" width="9" style="24" customWidth="1"/>
    <col min="1046" max="1046" width="19.85546875" style="24" customWidth="1"/>
    <col min="1047" max="1047" width="19.28515625" style="24" customWidth="1"/>
    <col min="1048" max="1048" width="20.5703125" style="24" customWidth="1"/>
    <col min="1049" max="1049" width="14.85546875" style="24" bestFit="1" customWidth="1"/>
    <col min="1050" max="1281" width="9.140625" style="24"/>
    <col min="1282" max="1283" width="10" style="24" customWidth="1"/>
    <col min="1284" max="1284" width="12" style="24" customWidth="1"/>
    <col min="1285" max="1285" width="15" style="24" customWidth="1"/>
    <col min="1286" max="1286" width="0.85546875" style="24" customWidth="1"/>
    <col min="1287" max="1287" width="8.140625" style="24" customWidth="1"/>
    <col min="1288" max="1288" width="10.42578125" style="24" customWidth="1"/>
    <col min="1289" max="1289" width="77.7109375" style="24" customWidth="1"/>
    <col min="1290" max="1291" width="9" style="24" customWidth="1"/>
    <col min="1292" max="1292" width="19.85546875" style="24" customWidth="1"/>
    <col min="1293" max="1293" width="21.140625" style="24" customWidth="1"/>
    <col min="1294" max="1294" width="22.140625" style="24" customWidth="1"/>
    <col min="1295" max="1296" width="9" style="24" customWidth="1"/>
    <col min="1297" max="1297" width="19.85546875" style="24" customWidth="1"/>
    <col min="1298" max="1298" width="21.140625" style="24" customWidth="1"/>
    <col min="1299" max="1299" width="22.140625" style="24" customWidth="1"/>
    <col min="1300" max="1301" width="9" style="24" customWidth="1"/>
    <col min="1302" max="1302" width="19.85546875" style="24" customWidth="1"/>
    <col min="1303" max="1303" width="19.28515625" style="24" customWidth="1"/>
    <col min="1304" max="1304" width="20.5703125" style="24" customWidth="1"/>
    <col min="1305" max="1305" width="14.85546875" style="24" bestFit="1" customWidth="1"/>
    <col min="1306" max="1537" width="9.140625" style="24"/>
    <col min="1538" max="1539" width="10" style="24" customWidth="1"/>
    <col min="1540" max="1540" width="12" style="24" customWidth="1"/>
    <col min="1541" max="1541" width="15" style="24" customWidth="1"/>
    <col min="1542" max="1542" width="0.85546875" style="24" customWidth="1"/>
    <col min="1543" max="1543" width="8.140625" style="24" customWidth="1"/>
    <col min="1544" max="1544" width="10.42578125" style="24" customWidth="1"/>
    <col min="1545" max="1545" width="77.7109375" style="24" customWidth="1"/>
    <col min="1546" max="1547" width="9" style="24" customWidth="1"/>
    <col min="1548" max="1548" width="19.85546875" style="24" customWidth="1"/>
    <col min="1549" max="1549" width="21.140625" style="24" customWidth="1"/>
    <col min="1550" max="1550" width="22.140625" style="24" customWidth="1"/>
    <col min="1551" max="1552" width="9" style="24" customWidth="1"/>
    <col min="1553" max="1553" width="19.85546875" style="24" customWidth="1"/>
    <col min="1554" max="1554" width="21.140625" style="24" customWidth="1"/>
    <col min="1555" max="1555" width="22.140625" style="24" customWidth="1"/>
    <col min="1556" max="1557" width="9" style="24" customWidth="1"/>
    <col min="1558" max="1558" width="19.85546875" style="24" customWidth="1"/>
    <col min="1559" max="1559" width="19.28515625" style="24" customWidth="1"/>
    <col min="1560" max="1560" width="20.5703125" style="24" customWidth="1"/>
    <col min="1561" max="1561" width="14.85546875" style="24" bestFit="1" customWidth="1"/>
    <col min="1562" max="1793" width="9.140625" style="24"/>
    <col min="1794" max="1795" width="10" style="24" customWidth="1"/>
    <col min="1796" max="1796" width="12" style="24" customWidth="1"/>
    <col min="1797" max="1797" width="15" style="24" customWidth="1"/>
    <col min="1798" max="1798" width="0.85546875" style="24" customWidth="1"/>
    <col min="1799" max="1799" width="8.140625" style="24" customWidth="1"/>
    <col min="1800" max="1800" width="10.42578125" style="24" customWidth="1"/>
    <col min="1801" max="1801" width="77.7109375" style="24" customWidth="1"/>
    <col min="1802" max="1803" width="9" style="24" customWidth="1"/>
    <col min="1804" max="1804" width="19.85546875" style="24" customWidth="1"/>
    <col min="1805" max="1805" width="21.140625" style="24" customWidth="1"/>
    <col min="1806" max="1806" width="22.140625" style="24" customWidth="1"/>
    <col min="1807" max="1808" width="9" style="24" customWidth="1"/>
    <col min="1809" max="1809" width="19.85546875" style="24" customWidth="1"/>
    <col min="1810" max="1810" width="21.140625" style="24" customWidth="1"/>
    <col min="1811" max="1811" width="22.140625" style="24" customWidth="1"/>
    <col min="1812" max="1813" width="9" style="24" customWidth="1"/>
    <col min="1814" max="1814" width="19.85546875" style="24" customWidth="1"/>
    <col min="1815" max="1815" width="19.28515625" style="24" customWidth="1"/>
    <col min="1816" max="1816" width="20.5703125" style="24" customWidth="1"/>
    <col min="1817" max="1817" width="14.85546875" style="24" bestFit="1" customWidth="1"/>
    <col min="1818" max="2049" width="9.140625" style="24"/>
    <col min="2050" max="2051" width="10" style="24" customWidth="1"/>
    <col min="2052" max="2052" width="12" style="24" customWidth="1"/>
    <col min="2053" max="2053" width="15" style="24" customWidth="1"/>
    <col min="2054" max="2054" width="0.85546875" style="24" customWidth="1"/>
    <col min="2055" max="2055" width="8.140625" style="24" customWidth="1"/>
    <col min="2056" max="2056" width="10.42578125" style="24" customWidth="1"/>
    <col min="2057" max="2057" width="77.7109375" style="24" customWidth="1"/>
    <col min="2058" max="2059" width="9" style="24" customWidth="1"/>
    <col min="2060" max="2060" width="19.85546875" style="24" customWidth="1"/>
    <col min="2061" max="2061" width="21.140625" style="24" customWidth="1"/>
    <col min="2062" max="2062" width="22.140625" style="24" customWidth="1"/>
    <col min="2063" max="2064" width="9" style="24" customWidth="1"/>
    <col min="2065" max="2065" width="19.85546875" style="24" customWidth="1"/>
    <col min="2066" max="2066" width="21.140625" style="24" customWidth="1"/>
    <col min="2067" max="2067" width="22.140625" style="24" customWidth="1"/>
    <col min="2068" max="2069" width="9" style="24" customWidth="1"/>
    <col min="2070" max="2070" width="19.85546875" style="24" customWidth="1"/>
    <col min="2071" max="2071" width="19.28515625" style="24" customWidth="1"/>
    <col min="2072" max="2072" width="20.5703125" style="24" customWidth="1"/>
    <col min="2073" max="2073" width="14.85546875" style="24" bestFit="1" customWidth="1"/>
    <col min="2074" max="2305" width="9.140625" style="24"/>
    <col min="2306" max="2307" width="10" style="24" customWidth="1"/>
    <col min="2308" max="2308" width="12" style="24" customWidth="1"/>
    <col min="2309" max="2309" width="15" style="24" customWidth="1"/>
    <col min="2310" max="2310" width="0.85546875" style="24" customWidth="1"/>
    <col min="2311" max="2311" width="8.140625" style="24" customWidth="1"/>
    <col min="2312" max="2312" width="10.42578125" style="24" customWidth="1"/>
    <col min="2313" max="2313" width="77.7109375" style="24" customWidth="1"/>
    <col min="2314" max="2315" width="9" style="24" customWidth="1"/>
    <col min="2316" max="2316" width="19.85546875" style="24" customWidth="1"/>
    <col min="2317" max="2317" width="21.140625" style="24" customWidth="1"/>
    <col min="2318" max="2318" width="22.140625" style="24" customWidth="1"/>
    <col min="2319" max="2320" width="9" style="24" customWidth="1"/>
    <col min="2321" max="2321" width="19.85546875" style="24" customWidth="1"/>
    <col min="2322" max="2322" width="21.140625" style="24" customWidth="1"/>
    <col min="2323" max="2323" width="22.140625" style="24" customWidth="1"/>
    <col min="2324" max="2325" width="9" style="24" customWidth="1"/>
    <col min="2326" max="2326" width="19.85546875" style="24" customWidth="1"/>
    <col min="2327" max="2327" width="19.28515625" style="24" customWidth="1"/>
    <col min="2328" max="2328" width="20.5703125" style="24" customWidth="1"/>
    <col min="2329" max="2329" width="14.85546875" style="24" bestFit="1" customWidth="1"/>
    <col min="2330" max="2561" width="9.140625" style="24"/>
    <col min="2562" max="2563" width="10" style="24" customWidth="1"/>
    <col min="2564" max="2564" width="12" style="24" customWidth="1"/>
    <col min="2565" max="2565" width="15" style="24" customWidth="1"/>
    <col min="2566" max="2566" width="0.85546875" style="24" customWidth="1"/>
    <col min="2567" max="2567" width="8.140625" style="24" customWidth="1"/>
    <col min="2568" max="2568" width="10.42578125" style="24" customWidth="1"/>
    <col min="2569" max="2569" width="77.7109375" style="24" customWidth="1"/>
    <col min="2570" max="2571" width="9" style="24" customWidth="1"/>
    <col min="2572" max="2572" width="19.85546875" style="24" customWidth="1"/>
    <col min="2573" max="2573" width="21.140625" style="24" customWidth="1"/>
    <col min="2574" max="2574" width="22.140625" style="24" customWidth="1"/>
    <col min="2575" max="2576" width="9" style="24" customWidth="1"/>
    <col min="2577" max="2577" width="19.85546875" style="24" customWidth="1"/>
    <col min="2578" max="2578" width="21.140625" style="24" customWidth="1"/>
    <col min="2579" max="2579" width="22.140625" style="24" customWidth="1"/>
    <col min="2580" max="2581" width="9" style="24" customWidth="1"/>
    <col min="2582" max="2582" width="19.85546875" style="24" customWidth="1"/>
    <col min="2583" max="2583" width="19.28515625" style="24" customWidth="1"/>
    <col min="2584" max="2584" width="20.5703125" style="24" customWidth="1"/>
    <col min="2585" max="2585" width="14.85546875" style="24" bestFit="1" customWidth="1"/>
    <col min="2586" max="2817" width="9.140625" style="24"/>
    <col min="2818" max="2819" width="10" style="24" customWidth="1"/>
    <col min="2820" max="2820" width="12" style="24" customWidth="1"/>
    <col min="2821" max="2821" width="15" style="24" customWidth="1"/>
    <col min="2822" max="2822" width="0.85546875" style="24" customWidth="1"/>
    <col min="2823" max="2823" width="8.140625" style="24" customWidth="1"/>
    <col min="2824" max="2824" width="10.42578125" style="24" customWidth="1"/>
    <col min="2825" max="2825" width="77.7109375" style="24" customWidth="1"/>
    <col min="2826" max="2827" width="9" style="24" customWidth="1"/>
    <col min="2828" max="2828" width="19.85546875" style="24" customWidth="1"/>
    <col min="2829" max="2829" width="21.140625" style="24" customWidth="1"/>
    <col min="2830" max="2830" width="22.140625" style="24" customWidth="1"/>
    <col min="2831" max="2832" width="9" style="24" customWidth="1"/>
    <col min="2833" max="2833" width="19.85546875" style="24" customWidth="1"/>
    <col min="2834" max="2834" width="21.140625" style="24" customWidth="1"/>
    <col min="2835" max="2835" width="22.140625" style="24" customWidth="1"/>
    <col min="2836" max="2837" width="9" style="24" customWidth="1"/>
    <col min="2838" max="2838" width="19.85546875" style="24" customWidth="1"/>
    <col min="2839" max="2839" width="19.28515625" style="24" customWidth="1"/>
    <col min="2840" max="2840" width="20.5703125" style="24" customWidth="1"/>
    <col min="2841" max="2841" width="14.85546875" style="24" bestFit="1" customWidth="1"/>
    <col min="2842" max="3073" width="9.140625" style="24"/>
    <col min="3074" max="3075" width="10" style="24" customWidth="1"/>
    <col min="3076" max="3076" width="12" style="24" customWidth="1"/>
    <col min="3077" max="3077" width="15" style="24" customWidth="1"/>
    <col min="3078" max="3078" width="0.85546875" style="24" customWidth="1"/>
    <col min="3079" max="3079" width="8.140625" style="24" customWidth="1"/>
    <col min="3080" max="3080" width="10.42578125" style="24" customWidth="1"/>
    <col min="3081" max="3081" width="77.7109375" style="24" customWidth="1"/>
    <col min="3082" max="3083" width="9" style="24" customWidth="1"/>
    <col min="3084" max="3084" width="19.85546875" style="24" customWidth="1"/>
    <col min="3085" max="3085" width="21.140625" style="24" customWidth="1"/>
    <col min="3086" max="3086" width="22.140625" style="24" customWidth="1"/>
    <col min="3087" max="3088" width="9" style="24" customWidth="1"/>
    <col min="3089" max="3089" width="19.85546875" style="24" customWidth="1"/>
    <col min="3090" max="3090" width="21.140625" style="24" customWidth="1"/>
    <col min="3091" max="3091" width="22.140625" style="24" customWidth="1"/>
    <col min="3092" max="3093" width="9" style="24" customWidth="1"/>
    <col min="3094" max="3094" width="19.85546875" style="24" customWidth="1"/>
    <col min="3095" max="3095" width="19.28515625" style="24" customWidth="1"/>
    <col min="3096" max="3096" width="20.5703125" style="24" customWidth="1"/>
    <col min="3097" max="3097" width="14.85546875" style="24" bestFit="1" customWidth="1"/>
    <col min="3098" max="3329" width="9.140625" style="24"/>
    <col min="3330" max="3331" width="10" style="24" customWidth="1"/>
    <col min="3332" max="3332" width="12" style="24" customWidth="1"/>
    <col min="3333" max="3333" width="15" style="24" customWidth="1"/>
    <col min="3334" max="3334" width="0.85546875" style="24" customWidth="1"/>
    <col min="3335" max="3335" width="8.140625" style="24" customWidth="1"/>
    <col min="3336" max="3336" width="10.42578125" style="24" customWidth="1"/>
    <col min="3337" max="3337" width="77.7109375" style="24" customWidth="1"/>
    <col min="3338" max="3339" width="9" style="24" customWidth="1"/>
    <col min="3340" max="3340" width="19.85546875" style="24" customWidth="1"/>
    <col min="3341" max="3341" width="21.140625" style="24" customWidth="1"/>
    <col min="3342" max="3342" width="22.140625" style="24" customWidth="1"/>
    <col min="3343" max="3344" width="9" style="24" customWidth="1"/>
    <col min="3345" max="3345" width="19.85546875" style="24" customWidth="1"/>
    <col min="3346" max="3346" width="21.140625" style="24" customWidth="1"/>
    <col min="3347" max="3347" width="22.140625" style="24" customWidth="1"/>
    <col min="3348" max="3349" width="9" style="24" customWidth="1"/>
    <col min="3350" max="3350" width="19.85546875" style="24" customWidth="1"/>
    <col min="3351" max="3351" width="19.28515625" style="24" customWidth="1"/>
    <col min="3352" max="3352" width="20.5703125" style="24" customWidth="1"/>
    <col min="3353" max="3353" width="14.85546875" style="24" bestFit="1" customWidth="1"/>
    <col min="3354" max="3585" width="9.140625" style="24"/>
    <col min="3586" max="3587" width="10" style="24" customWidth="1"/>
    <col min="3588" max="3588" width="12" style="24" customWidth="1"/>
    <col min="3589" max="3589" width="15" style="24" customWidth="1"/>
    <col min="3590" max="3590" width="0.85546875" style="24" customWidth="1"/>
    <col min="3591" max="3591" width="8.140625" style="24" customWidth="1"/>
    <col min="3592" max="3592" width="10.42578125" style="24" customWidth="1"/>
    <col min="3593" max="3593" width="77.7109375" style="24" customWidth="1"/>
    <col min="3594" max="3595" width="9" style="24" customWidth="1"/>
    <col min="3596" max="3596" width="19.85546875" style="24" customWidth="1"/>
    <col min="3597" max="3597" width="21.140625" style="24" customWidth="1"/>
    <col min="3598" max="3598" width="22.140625" style="24" customWidth="1"/>
    <col min="3599" max="3600" width="9" style="24" customWidth="1"/>
    <col min="3601" max="3601" width="19.85546875" style="24" customWidth="1"/>
    <col min="3602" max="3602" width="21.140625" style="24" customWidth="1"/>
    <col min="3603" max="3603" width="22.140625" style="24" customWidth="1"/>
    <col min="3604" max="3605" width="9" style="24" customWidth="1"/>
    <col min="3606" max="3606" width="19.85546875" style="24" customWidth="1"/>
    <col min="3607" max="3607" width="19.28515625" style="24" customWidth="1"/>
    <col min="3608" max="3608" width="20.5703125" style="24" customWidth="1"/>
    <col min="3609" max="3609" width="14.85546875" style="24" bestFit="1" customWidth="1"/>
    <col min="3610" max="3841" width="9.140625" style="24"/>
    <col min="3842" max="3843" width="10" style="24" customWidth="1"/>
    <col min="3844" max="3844" width="12" style="24" customWidth="1"/>
    <col min="3845" max="3845" width="15" style="24" customWidth="1"/>
    <col min="3846" max="3846" width="0.85546875" style="24" customWidth="1"/>
    <col min="3847" max="3847" width="8.140625" style="24" customWidth="1"/>
    <col min="3848" max="3848" width="10.42578125" style="24" customWidth="1"/>
    <col min="3849" max="3849" width="77.7109375" style="24" customWidth="1"/>
    <col min="3850" max="3851" width="9" style="24" customWidth="1"/>
    <col min="3852" max="3852" width="19.85546875" style="24" customWidth="1"/>
    <col min="3853" max="3853" width="21.140625" style="24" customWidth="1"/>
    <col min="3854" max="3854" width="22.140625" style="24" customWidth="1"/>
    <col min="3855" max="3856" width="9" style="24" customWidth="1"/>
    <col min="3857" max="3857" width="19.85546875" style="24" customWidth="1"/>
    <col min="3858" max="3858" width="21.140625" style="24" customWidth="1"/>
    <col min="3859" max="3859" width="22.140625" style="24" customWidth="1"/>
    <col min="3860" max="3861" width="9" style="24" customWidth="1"/>
    <col min="3862" max="3862" width="19.85546875" style="24" customWidth="1"/>
    <col min="3863" max="3863" width="19.28515625" style="24" customWidth="1"/>
    <col min="3864" max="3864" width="20.5703125" style="24" customWidth="1"/>
    <col min="3865" max="3865" width="14.85546875" style="24" bestFit="1" customWidth="1"/>
    <col min="3866" max="4097" width="9.140625" style="24"/>
    <col min="4098" max="4099" width="10" style="24" customWidth="1"/>
    <col min="4100" max="4100" width="12" style="24" customWidth="1"/>
    <col min="4101" max="4101" width="15" style="24" customWidth="1"/>
    <col min="4102" max="4102" width="0.85546875" style="24" customWidth="1"/>
    <col min="4103" max="4103" width="8.140625" style="24" customWidth="1"/>
    <col min="4104" max="4104" width="10.42578125" style="24" customWidth="1"/>
    <col min="4105" max="4105" width="77.7109375" style="24" customWidth="1"/>
    <col min="4106" max="4107" width="9" style="24" customWidth="1"/>
    <col min="4108" max="4108" width="19.85546875" style="24" customWidth="1"/>
    <col min="4109" max="4109" width="21.140625" style="24" customWidth="1"/>
    <col min="4110" max="4110" width="22.140625" style="24" customWidth="1"/>
    <col min="4111" max="4112" width="9" style="24" customWidth="1"/>
    <col min="4113" max="4113" width="19.85546875" style="24" customWidth="1"/>
    <col min="4114" max="4114" width="21.140625" style="24" customWidth="1"/>
    <col min="4115" max="4115" width="22.140625" style="24" customWidth="1"/>
    <col min="4116" max="4117" width="9" style="24" customWidth="1"/>
    <col min="4118" max="4118" width="19.85546875" style="24" customWidth="1"/>
    <col min="4119" max="4119" width="19.28515625" style="24" customWidth="1"/>
    <col min="4120" max="4120" width="20.5703125" style="24" customWidth="1"/>
    <col min="4121" max="4121" width="14.85546875" style="24" bestFit="1" customWidth="1"/>
    <col min="4122" max="4353" width="9.140625" style="24"/>
    <col min="4354" max="4355" width="10" style="24" customWidth="1"/>
    <col min="4356" max="4356" width="12" style="24" customWidth="1"/>
    <col min="4357" max="4357" width="15" style="24" customWidth="1"/>
    <col min="4358" max="4358" width="0.85546875" style="24" customWidth="1"/>
    <col min="4359" max="4359" width="8.140625" style="24" customWidth="1"/>
    <col min="4360" max="4360" width="10.42578125" style="24" customWidth="1"/>
    <col min="4361" max="4361" width="77.7109375" style="24" customWidth="1"/>
    <col min="4362" max="4363" width="9" style="24" customWidth="1"/>
    <col min="4364" max="4364" width="19.85546875" style="24" customWidth="1"/>
    <col min="4365" max="4365" width="21.140625" style="24" customWidth="1"/>
    <col min="4366" max="4366" width="22.140625" style="24" customWidth="1"/>
    <col min="4367" max="4368" width="9" style="24" customWidth="1"/>
    <col min="4369" max="4369" width="19.85546875" style="24" customWidth="1"/>
    <col min="4370" max="4370" width="21.140625" style="24" customWidth="1"/>
    <col min="4371" max="4371" width="22.140625" style="24" customWidth="1"/>
    <col min="4372" max="4373" width="9" style="24" customWidth="1"/>
    <col min="4374" max="4374" width="19.85546875" style="24" customWidth="1"/>
    <col min="4375" max="4375" width="19.28515625" style="24" customWidth="1"/>
    <col min="4376" max="4376" width="20.5703125" style="24" customWidth="1"/>
    <col min="4377" max="4377" width="14.85546875" style="24" bestFit="1" customWidth="1"/>
    <col min="4378" max="4609" width="9.140625" style="24"/>
    <col min="4610" max="4611" width="10" style="24" customWidth="1"/>
    <col min="4612" max="4612" width="12" style="24" customWidth="1"/>
    <col min="4613" max="4613" width="15" style="24" customWidth="1"/>
    <col min="4614" max="4614" width="0.85546875" style="24" customWidth="1"/>
    <col min="4615" max="4615" width="8.140625" style="24" customWidth="1"/>
    <col min="4616" max="4616" width="10.42578125" style="24" customWidth="1"/>
    <col min="4617" max="4617" width="77.7109375" style="24" customWidth="1"/>
    <col min="4618" max="4619" width="9" style="24" customWidth="1"/>
    <col min="4620" max="4620" width="19.85546875" style="24" customWidth="1"/>
    <col min="4621" max="4621" width="21.140625" style="24" customWidth="1"/>
    <col min="4622" max="4622" width="22.140625" style="24" customWidth="1"/>
    <col min="4623" max="4624" width="9" style="24" customWidth="1"/>
    <col min="4625" max="4625" width="19.85546875" style="24" customWidth="1"/>
    <col min="4626" max="4626" width="21.140625" style="24" customWidth="1"/>
    <col min="4627" max="4627" width="22.140625" style="24" customWidth="1"/>
    <col min="4628" max="4629" width="9" style="24" customWidth="1"/>
    <col min="4630" max="4630" width="19.85546875" style="24" customWidth="1"/>
    <col min="4631" max="4631" width="19.28515625" style="24" customWidth="1"/>
    <col min="4632" max="4632" width="20.5703125" style="24" customWidth="1"/>
    <col min="4633" max="4633" width="14.85546875" style="24" bestFit="1" customWidth="1"/>
    <col min="4634" max="4865" width="9.140625" style="24"/>
    <col min="4866" max="4867" width="10" style="24" customWidth="1"/>
    <col min="4868" max="4868" width="12" style="24" customWidth="1"/>
    <col min="4869" max="4869" width="15" style="24" customWidth="1"/>
    <col min="4870" max="4870" width="0.85546875" style="24" customWidth="1"/>
    <col min="4871" max="4871" width="8.140625" style="24" customWidth="1"/>
    <col min="4872" max="4872" width="10.42578125" style="24" customWidth="1"/>
    <col min="4873" max="4873" width="77.7109375" style="24" customWidth="1"/>
    <col min="4874" max="4875" width="9" style="24" customWidth="1"/>
    <col min="4876" max="4876" width="19.85546875" style="24" customWidth="1"/>
    <col min="4877" max="4877" width="21.140625" style="24" customWidth="1"/>
    <col min="4878" max="4878" width="22.140625" style="24" customWidth="1"/>
    <col min="4879" max="4880" width="9" style="24" customWidth="1"/>
    <col min="4881" max="4881" width="19.85546875" style="24" customWidth="1"/>
    <col min="4882" max="4882" width="21.140625" style="24" customWidth="1"/>
    <col min="4883" max="4883" width="22.140625" style="24" customWidth="1"/>
    <col min="4884" max="4885" width="9" style="24" customWidth="1"/>
    <col min="4886" max="4886" width="19.85546875" style="24" customWidth="1"/>
    <col min="4887" max="4887" width="19.28515625" style="24" customWidth="1"/>
    <col min="4888" max="4888" width="20.5703125" style="24" customWidth="1"/>
    <col min="4889" max="4889" width="14.85546875" style="24" bestFit="1" customWidth="1"/>
    <col min="4890" max="5121" width="9.140625" style="24"/>
    <col min="5122" max="5123" width="10" style="24" customWidth="1"/>
    <col min="5124" max="5124" width="12" style="24" customWidth="1"/>
    <col min="5125" max="5125" width="15" style="24" customWidth="1"/>
    <col min="5126" max="5126" width="0.85546875" style="24" customWidth="1"/>
    <col min="5127" max="5127" width="8.140625" style="24" customWidth="1"/>
    <col min="5128" max="5128" width="10.42578125" style="24" customWidth="1"/>
    <col min="5129" max="5129" width="77.7109375" style="24" customWidth="1"/>
    <col min="5130" max="5131" width="9" style="24" customWidth="1"/>
    <col min="5132" max="5132" width="19.85546875" style="24" customWidth="1"/>
    <col min="5133" max="5133" width="21.140625" style="24" customWidth="1"/>
    <col min="5134" max="5134" width="22.140625" style="24" customWidth="1"/>
    <col min="5135" max="5136" width="9" style="24" customWidth="1"/>
    <col min="5137" max="5137" width="19.85546875" style="24" customWidth="1"/>
    <col min="5138" max="5138" width="21.140625" style="24" customWidth="1"/>
    <col min="5139" max="5139" width="22.140625" style="24" customWidth="1"/>
    <col min="5140" max="5141" width="9" style="24" customWidth="1"/>
    <col min="5142" max="5142" width="19.85546875" style="24" customWidth="1"/>
    <col min="5143" max="5143" width="19.28515625" style="24" customWidth="1"/>
    <col min="5144" max="5144" width="20.5703125" style="24" customWidth="1"/>
    <col min="5145" max="5145" width="14.85546875" style="24" bestFit="1" customWidth="1"/>
    <col min="5146" max="5377" width="9.140625" style="24"/>
    <col min="5378" max="5379" width="10" style="24" customWidth="1"/>
    <col min="5380" max="5380" width="12" style="24" customWidth="1"/>
    <col min="5381" max="5381" width="15" style="24" customWidth="1"/>
    <col min="5382" max="5382" width="0.85546875" style="24" customWidth="1"/>
    <col min="5383" max="5383" width="8.140625" style="24" customWidth="1"/>
    <col min="5384" max="5384" width="10.42578125" style="24" customWidth="1"/>
    <col min="5385" max="5385" width="77.7109375" style="24" customWidth="1"/>
    <col min="5386" max="5387" width="9" style="24" customWidth="1"/>
    <col min="5388" max="5388" width="19.85546875" style="24" customWidth="1"/>
    <col min="5389" max="5389" width="21.140625" style="24" customWidth="1"/>
    <col min="5390" max="5390" width="22.140625" style="24" customWidth="1"/>
    <col min="5391" max="5392" width="9" style="24" customWidth="1"/>
    <col min="5393" max="5393" width="19.85546875" style="24" customWidth="1"/>
    <col min="5394" max="5394" width="21.140625" style="24" customWidth="1"/>
    <col min="5395" max="5395" width="22.140625" style="24" customWidth="1"/>
    <col min="5396" max="5397" width="9" style="24" customWidth="1"/>
    <col min="5398" max="5398" width="19.85546875" style="24" customWidth="1"/>
    <col min="5399" max="5399" width="19.28515625" style="24" customWidth="1"/>
    <col min="5400" max="5400" width="20.5703125" style="24" customWidth="1"/>
    <col min="5401" max="5401" width="14.85546875" style="24" bestFit="1" customWidth="1"/>
    <col min="5402" max="5633" width="9.140625" style="24"/>
    <col min="5634" max="5635" width="10" style="24" customWidth="1"/>
    <col min="5636" max="5636" width="12" style="24" customWidth="1"/>
    <col min="5637" max="5637" width="15" style="24" customWidth="1"/>
    <col min="5638" max="5638" width="0.85546875" style="24" customWidth="1"/>
    <col min="5639" max="5639" width="8.140625" style="24" customWidth="1"/>
    <col min="5640" max="5640" width="10.42578125" style="24" customWidth="1"/>
    <col min="5641" max="5641" width="77.7109375" style="24" customWidth="1"/>
    <col min="5642" max="5643" width="9" style="24" customWidth="1"/>
    <col min="5644" max="5644" width="19.85546875" style="24" customWidth="1"/>
    <col min="5645" max="5645" width="21.140625" style="24" customWidth="1"/>
    <col min="5646" max="5646" width="22.140625" style="24" customWidth="1"/>
    <col min="5647" max="5648" width="9" style="24" customWidth="1"/>
    <col min="5649" max="5649" width="19.85546875" style="24" customWidth="1"/>
    <col min="5650" max="5650" width="21.140625" style="24" customWidth="1"/>
    <col min="5651" max="5651" width="22.140625" style="24" customWidth="1"/>
    <col min="5652" max="5653" width="9" style="24" customWidth="1"/>
    <col min="5654" max="5654" width="19.85546875" style="24" customWidth="1"/>
    <col min="5655" max="5655" width="19.28515625" style="24" customWidth="1"/>
    <col min="5656" max="5656" width="20.5703125" style="24" customWidth="1"/>
    <col min="5657" max="5657" width="14.85546875" style="24" bestFit="1" customWidth="1"/>
    <col min="5658" max="5889" width="9.140625" style="24"/>
    <col min="5890" max="5891" width="10" style="24" customWidth="1"/>
    <col min="5892" max="5892" width="12" style="24" customWidth="1"/>
    <col min="5893" max="5893" width="15" style="24" customWidth="1"/>
    <col min="5894" max="5894" width="0.85546875" style="24" customWidth="1"/>
    <col min="5895" max="5895" width="8.140625" style="24" customWidth="1"/>
    <col min="5896" max="5896" width="10.42578125" style="24" customWidth="1"/>
    <col min="5897" max="5897" width="77.7109375" style="24" customWidth="1"/>
    <col min="5898" max="5899" width="9" style="24" customWidth="1"/>
    <col min="5900" max="5900" width="19.85546875" style="24" customWidth="1"/>
    <col min="5901" max="5901" width="21.140625" style="24" customWidth="1"/>
    <col min="5902" max="5902" width="22.140625" style="24" customWidth="1"/>
    <col min="5903" max="5904" width="9" style="24" customWidth="1"/>
    <col min="5905" max="5905" width="19.85546875" style="24" customWidth="1"/>
    <col min="5906" max="5906" width="21.140625" style="24" customWidth="1"/>
    <col min="5907" max="5907" width="22.140625" style="24" customWidth="1"/>
    <col min="5908" max="5909" width="9" style="24" customWidth="1"/>
    <col min="5910" max="5910" width="19.85546875" style="24" customWidth="1"/>
    <col min="5911" max="5911" width="19.28515625" style="24" customWidth="1"/>
    <col min="5912" max="5912" width="20.5703125" style="24" customWidth="1"/>
    <col min="5913" max="5913" width="14.85546875" style="24" bestFit="1" customWidth="1"/>
    <col min="5914" max="6145" width="9.140625" style="24"/>
    <col min="6146" max="6147" width="10" style="24" customWidth="1"/>
    <col min="6148" max="6148" width="12" style="24" customWidth="1"/>
    <col min="6149" max="6149" width="15" style="24" customWidth="1"/>
    <col min="6150" max="6150" width="0.85546875" style="24" customWidth="1"/>
    <col min="6151" max="6151" width="8.140625" style="24" customWidth="1"/>
    <col min="6152" max="6152" width="10.42578125" style="24" customWidth="1"/>
    <col min="6153" max="6153" width="77.7109375" style="24" customWidth="1"/>
    <col min="6154" max="6155" width="9" style="24" customWidth="1"/>
    <col min="6156" max="6156" width="19.85546875" style="24" customWidth="1"/>
    <col min="6157" max="6157" width="21.140625" style="24" customWidth="1"/>
    <col min="6158" max="6158" width="22.140625" style="24" customWidth="1"/>
    <col min="6159" max="6160" width="9" style="24" customWidth="1"/>
    <col min="6161" max="6161" width="19.85546875" style="24" customWidth="1"/>
    <col min="6162" max="6162" width="21.140625" style="24" customWidth="1"/>
    <col min="6163" max="6163" width="22.140625" style="24" customWidth="1"/>
    <col min="6164" max="6165" width="9" style="24" customWidth="1"/>
    <col min="6166" max="6166" width="19.85546875" style="24" customWidth="1"/>
    <col min="6167" max="6167" width="19.28515625" style="24" customWidth="1"/>
    <col min="6168" max="6168" width="20.5703125" style="24" customWidth="1"/>
    <col min="6169" max="6169" width="14.85546875" style="24" bestFit="1" customWidth="1"/>
    <col min="6170" max="6401" width="9.140625" style="24"/>
    <col min="6402" max="6403" width="10" style="24" customWidth="1"/>
    <col min="6404" max="6404" width="12" style="24" customWidth="1"/>
    <col min="6405" max="6405" width="15" style="24" customWidth="1"/>
    <col min="6406" max="6406" width="0.85546875" style="24" customWidth="1"/>
    <col min="6407" max="6407" width="8.140625" style="24" customWidth="1"/>
    <col min="6408" max="6408" width="10.42578125" style="24" customWidth="1"/>
    <col min="6409" max="6409" width="77.7109375" style="24" customWidth="1"/>
    <col min="6410" max="6411" width="9" style="24" customWidth="1"/>
    <col min="6412" max="6412" width="19.85546875" style="24" customWidth="1"/>
    <col min="6413" max="6413" width="21.140625" style="24" customWidth="1"/>
    <col min="6414" max="6414" width="22.140625" style="24" customWidth="1"/>
    <col min="6415" max="6416" width="9" style="24" customWidth="1"/>
    <col min="6417" max="6417" width="19.85546875" style="24" customWidth="1"/>
    <col min="6418" max="6418" width="21.140625" style="24" customWidth="1"/>
    <col min="6419" max="6419" width="22.140625" style="24" customWidth="1"/>
    <col min="6420" max="6421" width="9" style="24" customWidth="1"/>
    <col min="6422" max="6422" width="19.85546875" style="24" customWidth="1"/>
    <col min="6423" max="6423" width="19.28515625" style="24" customWidth="1"/>
    <col min="6424" max="6424" width="20.5703125" style="24" customWidth="1"/>
    <col min="6425" max="6425" width="14.85546875" style="24" bestFit="1" customWidth="1"/>
    <col min="6426" max="6657" width="9.140625" style="24"/>
    <col min="6658" max="6659" width="10" style="24" customWidth="1"/>
    <col min="6660" max="6660" width="12" style="24" customWidth="1"/>
    <col min="6661" max="6661" width="15" style="24" customWidth="1"/>
    <col min="6662" max="6662" width="0.85546875" style="24" customWidth="1"/>
    <col min="6663" max="6663" width="8.140625" style="24" customWidth="1"/>
    <col min="6664" max="6664" width="10.42578125" style="24" customWidth="1"/>
    <col min="6665" max="6665" width="77.7109375" style="24" customWidth="1"/>
    <col min="6666" max="6667" width="9" style="24" customWidth="1"/>
    <col min="6668" max="6668" width="19.85546875" style="24" customWidth="1"/>
    <col min="6669" max="6669" width="21.140625" style="24" customWidth="1"/>
    <col min="6670" max="6670" width="22.140625" style="24" customWidth="1"/>
    <col min="6671" max="6672" width="9" style="24" customWidth="1"/>
    <col min="6673" max="6673" width="19.85546875" style="24" customWidth="1"/>
    <col min="6674" max="6674" width="21.140625" style="24" customWidth="1"/>
    <col min="6675" max="6675" width="22.140625" style="24" customWidth="1"/>
    <col min="6676" max="6677" width="9" style="24" customWidth="1"/>
    <col min="6678" max="6678" width="19.85546875" style="24" customWidth="1"/>
    <col min="6679" max="6679" width="19.28515625" style="24" customWidth="1"/>
    <col min="6680" max="6680" width="20.5703125" style="24" customWidth="1"/>
    <col min="6681" max="6681" width="14.85546875" style="24" bestFit="1" customWidth="1"/>
    <col min="6682" max="6913" width="9.140625" style="24"/>
    <col min="6914" max="6915" width="10" style="24" customWidth="1"/>
    <col min="6916" max="6916" width="12" style="24" customWidth="1"/>
    <col min="6917" max="6917" width="15" style="24" customWidth="1"/>
    <col min="6918" max="6918" width="0.85546875" style="24" customWidth="1"/>
    <col min="6919" max="6919" width="8.140625" style="24" customWidth="1"/>
    <col min="6920" max="6920" width="10.42578125" style="24" customWidth="1"/>
    <col min="6921" max="6921" width="77.7109375" style="24" customWidth="1"/>
    <col min="6922" max="6923" width="9" style="24" customWidth="1"/>
    <col min="6924" max="6924" width="19.85546875" style="24" customWidth="1"/>
    <col min="6925" max="6925" width="21.140625" style="24" customWidth="1"/>
    <col min="6926" max="6926" width="22.140625" style="24" customWidth="1"/>
    <col min="6927" max="6928" width="9" style="24" customWidth="1"/>
    <col min="6929" max="6929" width="19.85546875" style="24" customWidth="1"/>
    <col min="6930" max="6930" width="21.140625" style="24" customWidth="1"/>
    <col min="6931" max="6931" width="22.140625" style="24" customWidth="1"/>
    <col min="6932" max="6933" width="9" style="24" customWidth="1"/>
    <col min="6934" max="6934" width="19.85546875" style="24" customWidth="1"/>
    <col min="6935" max="6935" width="19.28515625" style="24" customWidth="1"/>
    <col min="6936" max="6936" width="20.5703125" style="24" customWidth="1"/>
    <col min="6937" max="6937" width="14.85546875" style="24" bestFit="1" customWidth="1"/>
    <col min="6938" max="7169" width="9.140625" style="24"/>
    <col min="7170" max="7171" width="10" style="24" customWidth="1"/>
    <col min="7172" max="7172" width="12" style="24" customWidth="1"/>
    <col min="7173" max="7173" width="15" style="24" customWidth="1"/>
    <col min="7174" max="7174" width="0.85546875" style="24" customWidth="1"/>
    <col min="7175" max="7175" width="8.140625" style="24" customWidth="1"/>
    <col min="7176" max="7176" width="10.42578125" style="24" customWidth="1"/>
    <col min="7177" max="7177" width="77.7109375" style="24" customWidth="1"/>
    <col min="7178" max="7179" width="9" style="24" customWidth="1"/>
    <col min="7180" max="7180" width="19.85546875" style="24" customWidth="1"/>
    <col min="7181" max="7181" width="21.140625" style="24" customWidth="1"/>
    <col min="7182" max="7182" width="22.140625" style="24" customWidth="1"/>
    <col min="7183" max="7184" width="9" style="24" customWidth="1"/>
    <col min="7185" max="7185" width="19.85546875" style="24" customWidth="1"/>
    <col min="7186" max="7186" width="21.140625" style="24" customWidth="1"/>
    <col min="7187" max="7187" width="22.140625" style="24" customWidth="1"/>
    <col min="7188" max="7189" width="9" style="24" customWidth="1"/>
    <col min="7190" max="7190" width="19.85546875" style="24" customWidth="1"/>
    <col min="7191" max="7191" width="19.28515625" style="24" customWidth="1"/>
    <col min="7192" max="7192" width="20.5703125" style="24" customWidth="1"/>
    <col min="7193" max="7193" width="14.85546875" style="24" bestFit="1" customWidth="1"/>
    <col min="7194" max="7425" width="9.140625" style="24"/>
    <col min="7426" max="7427" width="10" style="24" customWidth="1"/>
    <col min="7428" max="7428" width="12" style="24" customWidth="1"/>
    <col min="7429" max="7429" width="15" style="24" customWidth="1"/>
    <col min="7430" max="7430" width="0.85546875" style="24" customWidth="1"/>
    <col min="7431" max="7431" width="8.140625" style="24" customWidth="1"/>
    <col min="7432" max="7432" width="10.42578125" style="24" customWidth="1"/>
    <col min="7433" max="7433" width="77.7109375" style="24" customWidth="1"/>
    <col min="7434" max="7435" width="9" style="24" customWidth="1"/>
    <col min="7436" max="7436" width="19.85546875" style="24" customWidth="1"/>
    <col min="7437" max="7437" width="21.140625" style="24" customWidth="1"/>
    <col min="7438" max="7438" width="22.140625" style="24" customWidth="1"/>
    <col min="7439" max="7440" width="9" style="24" customWidth="1"/>
    <col min="7441" max="7441" width="19.85546875" style="24" customWidth="1"/>
    <col min="7442" max="7442" width="21.140625" style="24" customWidth="1"/>
    <col min="7443" max="7443" width="22.140625" style="24" customWidth="1"/>
    <col min="7444" max="7445" width="9" style="24" customWidth="1"/>
    <col min="7446" max="7446" width="19.85546875" style="24" customWidth="1"/>
    <col min="7447" max="7447" width="19.28515625" style="24" customWidth="1"/>
    <col min="7448" max="7448" width="20.5703125" style="24" customWidth="1"/>
    <col min="7449" max="7449" width="14.85546875" style="24" bestFit="1" customWidth="1"/>
    <col min="7450" max="7681" width="9.140625" style="24"/>
    <col min="7682" max="7683" width="10" style="24" customWidth="1"/>
    <col min="7684" max="7684" width="12" style="24" customWidth="1"/>
    <col min="7685" max="7685" width="15" style="24" customWidth="1"/>
    <col min="7686" max="7686" width="0.85546875" style="24" customWidth="1"/>
    <col min="7687" max="7687" width="8.140625" style="24" customWidth="1"/>
    <col min="7688" max="7688" width="10.42578125" style="24" customWidth="1"/>
    <col min="7689" max="7689" width="77.7109375" style="24" customWidth="1"/>
    <col min="7690" max="7691" width="9" style="24" customWidth="1"/>
    <col min="7692" max="7692" width="19.85546875" style="24" customWidth="1"/>
    <col min="7693" max="7693" width="21.140625" style="24" customWidth="1"/>
    <col min="7694" max="7694" width="22.140625" style="24" customWidth="1"/>
    <col min="7695" max="7696" width="9" style="24" customWidth="1"/>
    <col min="7697" max="7697" width="19.85546875" style="24" customWidth="1"/>
    <col min="7698" max="7698" width="21.140625" style="24" customWidth="1"/>
    <col min="7699" max="7699" width="22.140625" style="24" customWidth="1"/>
    <col min="7700" max="7701" width="9" style="24" customWidth="1"/>
    <col min="7702" max="7702" width="19.85546875" style="24" customWidth="1"/>
    <col min="7703" max="7703" width="19.28515625" style="24" customWidth="1"/>
    <col min="7704" max="7704" width="20.5703125" style="24" customWidth="1"/>
    <col min="7705" max="7705" width="14.85546875" style="24" bestFit="1" customWidth="1"/>
    <col min="7706" max="7937" width="9.140625" style="24"/>
    <col min="7938" max="7939" width="10" style="24" customWidth="1"/>
    <col min="7940" max="7940" width="12" style="24" customWidth="1"/>
    <col min="7941" max="7941" width="15" style="24" customWidth="1"/>
    <col min="7942" max="7942" width="0.85546875" style="24" customWidth="1"/>
    <col min="7943" max="7943" width="8.140625" style="24" customWidth="1"/>
    <col min="7944" max="7944" width="10.42578125" style="24" customWidth="1"/>
    <col min="7945" max="7945" width="77.7109375" style="24" customWidth="1"/>
    <col min="7946" max="7947" width="9" style="24" customWidth="1"/>
    <col min="7948" max="7948" width="19.85546875" style="24" customWidth="1"/>
    <col min="7949" max="7949" width="21.140625" style="24" customWidth="1"/>
    <col min="7950" max="7950" width="22.140625" style="24" customWidth="1"/>
    <col min="7951" max="7952" width="9" style="24" customWidth="1"/>
    <col min="7953" max="7953" width="19.85546875" style="24" customWidth="1"/>
    <col min="7954" max="7954" width="21.140625" style="24" customWidth="1"/>
    <col min="7955" max="7955" width="22.140625" style="24" customWidth="1"/>
    <col min="7956" max="7957" width="9" style="24" customWidth="1"/>
    <col min="7958" max="7958" width="19.85546875" style="24" customWidth="1"/>
    <col min="7959" max="7959" width="19.28515625" style="24" customWidth="1"/>
    <col min="7960" max="7960" width="20.5703125" style="24" customWidth="1"/>
    <col min="7961" max="7961" width="14.85546875" style="24" bestFit="1" customWidth="1"/>
    <col min="7962" max="8193" width="9.140625" style="24"/>
    <col min="8194" max="8195" width="10" style="24" customWidth="1"/>
    <col min="8196" max="8196" width="12" style="24" customWidth="1"/>
    <col min="8197" max="8197" width="15" style="24" customWidth="1"/>
    <col min="8198" max="8198" width="0.85546875" style="24" customWidth="1"/>
    <col min="8199" max="8199" width="8.140625" style="24" customWidth="1"/>
    <col min="8200" max="8200" width="10.42578125" style="24" customWidth="1"/>
    <col min="8201" max="8201" width="77.7109375" style="24" customWidth="1"/>
    <col min="8202" max="8203" width="9" style="24" customWidth="1"/>
    <col min="8204" max="8204" width="19.85546875" style="24" customWidth="1"/>
    <col min="8205" max="8205" width="21.140625" style="24" customWidth="1"/>
    <col min="8206" max="8206" width="22.140625" style="24" customWidth="1"/>
    <col min="8207" max="8208" width="9" style="24" customWidth="1"/>
    <col min="8209" max="8209" width="19.85546875" style="24" customWidth="1"/>
    <col min="8210" max="8210" width="21.140625" style="24" customWidth="1"/>
    <col min="8211" max="8211" width="22.140625" style="24" customWidth="1"/>
    <col min="8212" max="8213" width="9" style="24" customWidth="1"/>
    <col min="8214" max="8214" width="19.85546875" style="24" customWidth="1"/>
    <col min="8215" max="8215" width="19.28515625" style="24" customWidth="1"/>
    <col min="8216" max="8216" width="20.5703125" style="24" customWidth="1"/>
    <col min="8217" max="8217" width="14.85546875" style="24" bestFit="1" customWidth="1"/>
    <col min="8218" max="8449" width="9.140625" style="24"/>
    <col min="8450" max="8451" width="10" style="24" customWidth="1"/>
    <col min="8452" max="8452" width="12" style="24" customWidth="1"/>
    <col min="8453" max="8453" width="15" style="24" customWidth="1"/>
    <col min="8454" max="8454" width="0.85546875" style="24" customWidth="1"/>
    <col min="8455" max="8455" width="8.140625" style="24" customWidth="1"/>
    <col min="8456" max="8456" width="10.42578125" style="24" customWidth="1"/>
    <col min="8457" max="8457" width="77.7109375" style="24" customWidth="1"/>
    <col min="8458" max="8459" width="9" style="24" customWidth="1"/>
    <col min="8460" max="8460" width="19.85546875" style="24" customWidth="1"/>
    <col min="8461" max="8461" width="21.140625" style="24" customWidth="1"/>
    <col min="8462" max="8462" width="22.140625" style="24" customWidth="1"/>
    <col min="8463" max="8464" width="9" style="24" customWidth="1"/>
    <col min="8465" max="8465" width="19.85546875" style="24" customWidth="1"/>
    <col min="8466" max="8466" width="21.140625" style="24" customWidth="1"/>
    <col min="8467" max="8467" width="22.140625" style="24" customWidth="1"/>
    <col min="8468" max="8469" width="9" style="24" customWidth="1"/>
    <col min="8470" max="8470" width="19.85546875" style="24" customWidth="1"/>
    <col min="8471" max="8471" width="19.28515625" style="24" customWidth="1"/>
    <col min="8472" max="8472" width="20.5703125" style="24" customWidth="1"/>
    <col min="8473" max="8473" width="14.85546875" style="24" bestFit="1" customWidth="1"/>
    <col min="8474" max="8705" width="9.140625" style="24"/>
    <col min="8706" max="8707" width="10" style="24" customWidth="1"/>
    <col min="8708" max="8708" width="12" style="24" customWidth="1"/>
    <col min="8709" max="8709" width="15" style="24" customWidth="1"/>
    <col min="8710" max="8710" width="0.85546875" style="24" customWidth="1"/>
    <col min="8711" max="8711" width="8.140625" style="24" customWidth="1"/>
    <col min="8712" max="8712" width="10.42578125" style="24" customWidth="1"/>
    <col min="8713" max="8713" width="77.7109375" style="24" customWidth="1"/>
    <col min="8714" max="8715" width="9" style="24" customWidth="1"/>
    <col min="8716" max="8716" width="19.85546875" style="24" customWidth="1"/>
    <col min="8717" max="8717" width="21.140625" style="24" customWidth="1"/>
    <col min="8718" max="8718" width="22.140625" style="24" customWidth="1"/>
    <col min="8719" max="8720" width="9" style="24" customWidth="1"/>
    <col min="8721" max="8721" width="19.85546875" style="24" customWidth="1"/>
    <col min="8722" max="8722" width="21.140625" style="24" customWidth="1"/>
    <col min="8723" max="8723" width="22.140625" style="24" customWidth="1"/>
    <col min="8724" max="8725" width="9" style="24" customWidth="1"/>
    <col min="8726" max="8726" width="19.85546875" style="24" customWidth="1"/>
    <col min="8727" max="8727" width="19.28515625" style="24" customWidth="1"/>
    <col min="8728" max="8728" width="20.5703125" style="24" customWidth="1"/>
    <col min="8729" max="8729" width="14.85546875" style="24" bestFit="1" customWidth="1"/>
    <col min="8730" max="8961" width="9.140625" style="24"/>
    <col min="8962" max="8963" width="10" style="24" customWidth="1"/>
    <col min="8964" max="8964" width="12" style="24" customWidth="1"/>
    <col min="8965" max="8965" width="15" style="24" customWidth="1"/>
    <col min="8966" max="8966" width="0.85546875" style="24" customWidth="1"/>
    <col min="8967" max="8967" width="8.140625" style="24" customWidth="1"/>
    <col min="8968" max="8968" width="10.42578125" style="24" customWidth="1"/>
    <col min="8969" max="8969" width="77.7109375" style="24" customWidth="1"/>
    <col min="8970" max="8971" width="9" style="24" customWidth="1"/>
    <col min="8972" max="8972" width="19.85546875" style="24" customWidth="1"/>
    <col min="8973" max="8973" width="21.140625" style="24" customWidth="1"/>
    <col min="8974" max="8974" width="22.140625" style="24" customWidth="1"/>
    <col min="8975" max="8976" width="9" style="24" customWidth="1"/>
    <col min="8977" max="8977" width="19.85546875" style="24" customWidth="1"/>
    <col min="8978" max="8978" width="21.140625" style="24" customWidth="1"/>
    <col min="8979" max="8979" width="22.140625" style="24" customWidth="1"/>
    <col min="8980" max="8981" width="9" style="24" customWidth="1"/>
    <col min="8982" max="8982" width="19.85546875" style="24" customWidth="1"/>
    <col min="8983" max="8983" width="19.28515625" style="24" customWidth="1"/>
    <col min="8984" max="8984" width="20.5703125" style="24" customWidth="1"/>
    <col min="8985" max="8985" width="14.85546875" style="24" bestFit="1" customWidth="1"/>
    <col min="8986" max="9217" width="9.140625" style="24"/>
    <col min="9218" max="9219" width="10" style="24" customWidth="1"/>
    <col min="9220" max="9220" width="12" style="24" customWidth="1"/>
    <col min="9221" max="9221" width="15" style="24" customWidth="1"/>
    <col min="9222" max="9222" width="0.85546875" style="24" customWidth="1"/>
    <col min="9223" max="9223" width="8.140625" style="24" customWidth="1"/>
    <col min="9224" max="9224" width="10.42578125" style="24" customWidth="1"/>
    <col min="9225" max="9225" width="77.7109375" style="24" customWidth="1"/>
    <col min="9226" max="9227" width="9" style="24" customWidth="1"/>
    <col min="9228" max="9228" width="19.85546875" style="24" customWidth="1"/>
    <col min="9229" max="9229" width="21.140625" style="24" customWidth="1"/>
    <col min="9230" max="9230" width="22.140625" style="24" customWidth="1"/>
    <col min="9231" max="9232" width="9" style="24" customWidth="1"/>
    <col min="9233" max="9233" width="19.85546875" style="24" customWidth="1"/>
    <col min="9234" max="9234" width="21.140625" style="24" customWidth="1"/>
    <col min="9235" max="9235" width="22.140625" style="24" customWidth="1"/>
    <col min="9236" max="9237" width="9" style="24" customWidth="1"/>
    <col min="9238" max="9238" width="19.85546875" style="24" customWidth="1"/>
    <col min="9239" max="9239" width="19.28515625" style="24" customWidth="1"/>
    <col min="9240" max="9240" width="20.5703125" style="24" customWidth="1"/>
    <col min="9241" max="9241" width="14.85546875" style="24" bestFit="1" customWidth="1"/>
    <col min="9242" max="9473" width="9.140625" style="24"/>
    <col min="9474" max="9475" width="10" style="24" customWidth="1"/>
    <col min="9476" max="9476" width="12" style="24" customWidth="1"/>
    <col min="9477" max="9477" width="15" style="24" customWidth="1"/>
    <col min="9478" max="9478" width="0.85546875" style="24" customWidth="1"/>
    <col min="9479" max="9479" width="8.140625" style="24" customWidth="1"/>
    <col min="9480" max="9480" width="10.42578125" style="24" customWidth="1"/>
    <col min="9481" max="9481" width="77.7109375" style="24" customWidth="1"/>
    <col min="9482" max="9483" width="9" style="24" customWidth="1"/>
    <col min="9484" max="9484" width="19.85546875" style="24" customWidth="1"/>
    <col min="9485" max="9485" width="21.140625" style="24" customWidth="1"/>
    <col min="9486" max="9486" width="22.140625" style="24" customWidth="1"/>
    <col min="9487" max="9488" width="9" style="24" customWidth="1"/>
    <col min="9489" max="9489" width="19.85546875" style="24" customWidth="1"/>
    <col min="9490" max="9490" width="21.140625" style="24" customWidth="1"/>
    <col min="9491" max="9491" width="22.140625" style="24" customWidth="1"/>
    <col min="9492" max="9493" width="9" style="24" customWidth="1"/>
    <col min="9494" max="9494" width="19.85546875" style="24" customWidth="1"/>
    <col min="9495" max="9495" width="19.28515625" style="24" customWidth="1"/>
    <col min="9496" max="9496" width="20.5703125" style="24" customWidth="1"/>
    <col min="9497" max="9497" width="14.85546875" style="24" bestFit="1" customWidth="1"/>
    <col min="9498" max="9729" width="9.140625" style="24"/>
    <col min="9730" max="9731" width="10" style="24" customWidth="1"/>
    <col min="9732" max="9732" width="12" style="24" customWidth="1"/>
    <col min="9733" max="9733" width="15" style="24" customWidth="1"/>
    <col min="9734" max="9734" width="0.85546875" style="24" customWidth="1"/>
    <col min="9735" max="9735" width="8.140625" style="24" customWidth="1"/>
    <col min="9736" max="9736" width="10.42578125" style="24" customWidth="1"/>
    <col min="9737" max="9737" width="77.7109375" style="24" customWidth="1"/>
    <col min="9738" max="9739" width="9" style="24" customWidth="1"/>
    <col min="9740" max="9740" width="19.85546875" style="24" customWidth="1"/>
    <col min="9741" max="9741" width="21.140625" style="24" customWidth="1"/>
    <col min="9742" max="9742" width="22.140625" style="24" customWidth="1"/>
    <col min="9743" max="9744" width="9" style="24" customWidth="1"/>
    <col min="9745" max="9745" width="19.85546875" style="24" customWidth="1"/>
    <col min="9746" max="9746" width="21.140625" style="24" customWidth="1"/>
    <col min="9747" max="9747" width="22.140625" style="24" customWidth="1"/>
    <col min="9748" max="9749" width="9" style="24" customWidth="1"/>
    <col min="9750" max="9750" width="19.85546875" style="24" customWidth="1"/>
    <col min="9751" max="9751" width="19.28515625" style="24" customWidth="1"/>
    <col min="9752" max="9752" width="20.5703125" style="24" customWidth="1"/>
    <col min="9753" max="9753" width="14.85546875" style="24" bestFit="1" customWidth="1"/>
    <col min="9754" max="9985" width="9.140625" style="24"/>
    <col min="9986" max="9987" width="10" style="24" customWidth="1"/>
    <col min="9988" max="9988" width="12" style="24" customWidth="1"/>
    <col min="9989" max="9989" width="15" style="24" customWidth="1"/>
    <col min="9990" max="9990" width="0.85546875" style="24" customWidth="1"/>
    <col min="9991" max="9991" width="8.140625" style="24" customWidth="1"/>
    <col min="9992" max="9992" width="10.42578125" style="24" customWidth="1"/>
    <col min="9993" max="9993" width="77.7109375" style="24" customWidth="1"/>
    <col min="9994" max="9995" width="9" style="24" customWidth="1"/>
    <col min="9996" max="9996" width="19.85546875" style="24" customWidth="1"/>
    <col min="9997" max="9997" width="21.140625" style="24" customWidth="1"/>
    <col min="9998" max="9998" width="22.140625" style="24" customWidth="1"/>
    <col min="9999" max="10000" width="9" style="24" customWidth="1"/>
    <col min="10001" max="10001" width="19.85546875" style="24" customWidth="1"/>
    <col min="10002" max="10002" width="21.140625" style="24" customWidth="1"/>
    <col min="10003" max="10003" width="22.140625" style="24" customWidth="1"/>
    <col min="10004" max="10005" width="9" style="24" customWidth="1"/>
    <col min="10006" max="10006" width="19.85546875" style="24" customWidth="1"/>
    <col min="10007" max="10007" width="19.28515625" style="24" customWidth="1"/>
    <col min="10008" max="10008" width="20.5703125" style="24" customWidth="1"/>
    <col min="10009" max="10009" width="14.85546875" style="24" bestFit="1" customWidth="1"/>
    <col min="10010" max="10241" width="9.140625" style="24"/>
    <col min="10242" max="10243" width="10" style="24" customWidth="1"/>
    <col min="10244" max="10244" width="12" style="24" customWidth="1"/>
    <col min="10245" max="10245" width="15" style="24" customWidth="1"/>
    <col min="10246" max="10246" width="0.85546875" style="24" customWidth="1"/>
    <col min="10247" max="10247" width="8.140625" style="24" customWidth="1"/>
    <col min="10248" max="10248" width="10.42578125" style="24" customWidth="1"/>
    <col min="10249" max="10249" width="77.7109375" style="24" customWidth="1"/>
    <col min="10250" max="10251" width="9" style="24" customWidth="1"/>
    <col min="10252" max="10252" width="19.85546875" style="24" customWidth="1"/>
    <col min="10253" max="10253" width="21.140625" style="24" customWidth="1"/>
    <col min="10254" max="10254" width="22.140625" style="24" customWidth="1"/>
    <col min="10255" max="10256" width="9" style="24" customWidth="1"/>
    <col min="10257" max="10257" width="19.85546875" style="24" customWidth="1"/>
    <col min="10258" max="10258" width="21.140625" style="24" customWidth="1"/>
    <col min="10259" max="10259" width="22.140625" style="24" customWidth="1"/>
    <col min="10260" max="10261" width="9" style="24" customWidth="1"/>
    <col min="10262" max="10262" width="19.85546875" style="24" customWidth="1"/>
    <col min="10263" max="10263" width="19.28515625" style="24" customWidth="1"/>
    <col min="10264" max="10264" width="20.5703125" style="24" customWidth="1"/>
    <col min="10265" max="10265" width="14.85546875" style="24" bestFit="1" customWidth="1"/>
    <col min="10266" max="10497" width="9.140625" style="24"/>
    <col min="10498" max="10499" width="10" style="24" customWidth="1"/>
    <col min="10500" max="10500" width="12" style="24" customWidth="1"/>
    <col min="10501" max="10501" width="15" style="24" customWidth="1"/>
    <col min="10502" max="10502" width="0.85546875" style="24" customWidth="1"/>
    <col min="10503" max="10503" width="8.140625" style="24" customWidth="1"/>
    <col min="10504" max="10504" width="10.42578125" style="24" customWidth="1"/>
    <col min="10505" max="10505" width="77.7109375" style="24" customWidth="1"/>
    <col min="10506" max="10507" width="9" style="24" customWidth="1"/>
    <col min="10508" max="10508" width="19.85546875" style="24" customWidth="1"/>
    <col min="10509" max="10509" width="21.140625" style="24" customWidth="1"/>
    <col min="10510" max="10510" width="22.140625" style="24" customWidth="1"/>
    <col min="10511" max="10512" width="9" style="24" customWidth="1"/>
    <col min="10513" max="10513" width="19.85546875" style="24" customWidth="1"/>
    <col min="10514" max="10514" width="21.140625" style="24" customWidth="1"/>
    <col min="10515" max="10515" width="22.140625" style="24" customWidth="1"/>
    <col min="10516" max="10517" width="9" style="24" customWidth="1"/>
    <col min="10518" max="10518" width="19.85546875" style="24" customWidth="1"/>
    <col min="10519" max="10519" width="19.28515625" style="24" customWidth="1"/>
    <col min="10520" max="10520" width="20.5703125" style="24" customWidth="1"/>
    <col min="10521" max="10521" width="14.85546875" style="24" bestFit="1" customWidth="1"/>
    <col min="10522" max="10753" width="9.140625" style="24"/>
    <col min="10754" max="10755" width="10" style="24" customWidth="1"/>
    <col min="10756" max="10756" width="12" style="24" customWidth="1"/>
    <col min="10757" max="10757" width="15" style="24" customWidth="1"/>
    <col min="10758" max="10758" width="0.85546875" style="24" customWidth="1"/>
    <col min="10759" max="10759" width="8.140625" style="24" customWidth="1"/>
    <col min="10760" max="10760" width="10.42578125" style="24" customWidth="1"/>
    <col min="10761" max="10761" width="77.7109375" style="24" customWidth="1"/>
    <col min="10762" max="10763" width="9" style="24" customWidth="1"/>
    <col min="10764" max="10764" width="19.85546875" style="24" customWidth="1"/>
    <col min="10765" max="10765" width="21.140625" style="24" customWidth="1"/>
    <col min="10766" max="10766" width="22.140625" style="24" customWidth="1"/>
    <col min="10767" max="10768" width="9" style="24" customWidth="1"/>
    <col min="10769" max="10769" width="19.85546875" style="24" customWidth="1"/>
    <col min="10770" max="10770" width="21.140625" style="24" customWidth="1"/>
    <col min="10771" max="10771" width="22.140625" style="24" customWidth="1"/>
    <col min="10772" max="10773" width="9" style="24" customWidth="1"/>
    <col min="10774" max="10774" width="19.85546875" style="24" customWidth="1"/>
    <col min="10775" max="10775" width="19.28515625" style="24" customWidth="1"/>
    <col min="10776" max="10776" width="20.5703125" style="24" customWidth="1"/>
    <col min="10777" max="10777" width="14.85546875" style="24" bestFit="1" customWidth="1"/>
    <col min="10778" max="11009" width="9.140625" style="24"/>
    <col min="11010" max="11011" width="10" style="24" customWidth="1"/>
    <col min="11012" max="11012" width="12" style="24" customWidth="1"/>
    <col min="11013" max="11013" width="15" style="24" customWidth="1"/>
    <col min="11014" max="11014" width="0.85546875" style="24" customWidth="1"/>
    <col min="11015" max="11015" width="8.140625" style="24" customWidth="1"/>
    <col min="11016" max="11016" width="10.42578125" style="24" customWidth="1"/>
    <col min="11017" max="11017" width="77.7109375" style="24" customWidth="1"/>
    <col min="11018" max="11019" width="9" style="24" customWidth="1"/>
    <col min="11020" max="11020" width="19.85546875" style="24" customWidth="1"/>
    <col min="11021" max="11021" width="21.140625" style="24" customWidth="1"/>
    <col min="11022" max="11022" width="22.140625" style="24" customWidth="1"/>
    <col min="11023" max="11024" width="9" style="24" customWidth="1"/>
    <col min="11025" max="11025" width="19.85546875" style="24" customWidth="1"/>
    <col min="11026" max="11026" width="21.140625" style="24" customWidth="1"/>
    <col min="11027" max="11027" width="22.140625" style="24" customWidth="1"/>
    <col min="11028" max="11029" width="9" style="24" customWidth="1"/>
    <col min="11030" max="11030" width="19.85546875" style="24" customWidth="1"/>
    <col min="11031" max="11031" width="19.28515625" style="24" customWidth="1"/>
    <col min="11032" max="11032" width="20.5703125" style="24" customWidth="1"/>
    <col min="11033" max="11033" width="14.85546875" style="24" bestFit="1" customWidth="1"/>
    <col min="11034" max="11265" width="9.140625" style="24"/>
    <col min="11266" max="11267" width="10" style="24" customWidth="1"/>
    <col min="11268" max="11268" width="12" style="24" customWidth="1"/>
    <col min="11269" max="11269" width="15" style="24" customWidth="1"/>
    <col min="11270" max="11270" width="0.85546875" style="24" customWidth="1"/>
    <col min="11271" max="11271" width="8.140625" style="24" customWidth="1"/>
    <col min="11272" max="11272" width="10.42578125" style="24" customWidth="1"/>
    <col min="11273" max="11273" width="77.7109375" style="24" customWidth="1"/>
    <col min="11274" max="11275" width="9" style="24" customWidth="1"/>
    <col min="11276" max="11276" width="19.85546875" style="24" customWidth="1"/>
    <col min="11277" max="11277" width="21.140625" style="24" customWidth="1"/>
    <col min="11278" max="11278" width="22.140625" style="24" customWidth="1"/>
    <col min="11279" max="11280" width="9" style="24" customWidth="1"/>
    <col min="11281" max="11281" width="19.85546875" style="24" customWidth="1"/>
    <col min="11282" max="11282" width="21.140625" style="24" customWidth="1"/>
    <col min="11283" max="11283" width="22.140625" style="24" customWidth="1"/>
    <col min="11284" max="11285" width="9" style="24" customWidth="1"/>
    <col min="11286" max="11286" width="19.85546875" style="24" customWidth="1"/>
    <col min="11287" max="11287" width="19.28515625" style="24" customWidth="1"/>
    <col min="11288" max="11288" width="20.5703125" style="24" customWidth="1"/>
    <col min="11289" max="11289" width="14.85546875" style="24" bestFit="1" customWidth="1"/>
    <col min="11290" max="11521" width="9.140625" style="24"/>
    <col min="11522" max="11523" width="10" style="24" customWidth="1"/>
    <col min="11524" max="11524" width="12" style="24" customWidth="1"/>
    <col min="11525" max="11525" width="15" style="24" customWidth="1"/>
    <col min="11526" max="11526" width="0.85546875" style="24" customWidth="1"/>
    <col min="11527" max="11527" width="8.140625" style="24" customWidth="1"/>
    <col min="11528" max="11528" width="10.42578125" style="24" customWidth="1"/>
    <col min="11529" max="11529" width="77.7109375" style="24" customWidth="1"/>
    <col min="11530" max="11531" width="9" style="24" customWidth="1"/>
    <col min="11532" max="11532" width="19.85546875" style="24" customWidth="1"/>
    <col min="11533" max="11533" width="21.140625" style="24" customWidth="1"/>
    <col min="11534" max="11534" width="22.140625" style="24" customWidth="1"/>
    <col min="11535" max="11536" width="9" style="24" customWidth="1"/>
    <col min="11537" max="11537" width="19.85546875" style="24" customWidth="1"/>
    <col min="11538" max="11538" width="21.140625" style="24" customWidth="1"/>
    <col min="11539" max="11539" width="22.140625" style="24" customWidth="1"/>
    <col min="11540" max="11541" width="9" style="24" customWidth="1"/>
    <col min="11542" max="11542" width="19.85546875" style="24" customWidth="1"/>
    <col min="11543" max="11543" width="19.28515625" style="24" customWidth="1"/>
    <col min="11544" max="11544" width="20.5703125" style="24" customWidth="1"/>
    <col min="11545" max="11545" width="14.85546875" style="24" bestFit="1" customWidth="1"/>
    <col min="11546" max="11777" width="9.140625" style="24"/>
    <col min="11778" max="11779" width="10" style="24" customWidth="1"/>
    <col min="11780" max="11780" width="12" style="24" customWidth="1"/>
    <col min="11781" max="11781" width="15" style="24" customWidth="1"/>
    <col min="11782" max="11782" width="0.85546875" style="24" customWidth="1"/>
    <col min="11783" max="11783" width="8.140625" style="24" customWidth="1"/>
    <col min="11784" max="11784" width="10.42578125" style="24" customWidth="1"/>
    <col min="11785" max="11785" width="77.7109375" style="24" customWidth="1"/>
    <col min="11786" max="11787" width="9" style="24" customWidth="1"/>
    <col min="11788" max="11788" width="19.85546875" style="24" customWidth="1"/>
    <col min="11789" max="11789" width="21.140625" style="24" customWidth="1"/>
    <col min="11790" max="11790" width="22.140625" style="24" customWidth="1"/>
    <col min="11791" max="11792" width="9" style="24" customWidth="1"/>
    <col min="11793" max="11793" width="19.85546875" style="24" customWidth="1"/>
    <col min="11794" max="11794" width="21.140625" style="24" customWidth="1"/>
    <col min="11795" max="11795" width="22.140625" style="24" customWidth="1"/>
    <col min="11796" max="11797" width="9" style="24" customWidth="1"/>
    <col min="11798" max="11798" width="19.85546875" style="24" customWidth="1"/>
    <col min="11799" max="11799" width="19.28515625" style="24" customWidth="1"/>
    <col min="11800" max="11800" width="20.5703125" style="24" customWidth="1"/>
    <col min="11801" max="11801" width="14.85546875" style="24" bestFit="1" customWidth="1"/>
    <col min="11802" max="12033" width="9.140625" style="24"/>
    <col min="12034" max="12035" width="10" style="24" customWidth="1"/>
    <col min="12036" max="12036" width="12" style="24" customWidth="1"/>
    <col min="12037" max="12037" width="15" style="24" customWidth="1"/>
    <col min="12038" max="12038" width="0.85546875" style="24" customWidth="1"/>
    <col min="12039" max="12039" width="8.140625" style="24" customWidth="1"/>
    <col min="12040" max="12040" width="10.42578125" style="24" customWidth="1"/>
    <col min="12041" max="12041" width="77.7109375" style="24" customWidth="1"/>
    <col min="12042" max="12043" width="9" style="24" customWidth="1"/>
    <col min="12044" max="12044" width="19.85546875" style="24" customWidth="1"/>
    <col min="12045" max="12045" width="21.140625" style="24" customWidth="1"/>
    <col min="12046" max="12046" width="22.140625" style="24" customWidth="1"/>
    <col min="12047" max="12048" width="9" style="24" customWidth="1"/>
    <col min="12049" max="12049" width="19.85546875" style="24" customWidth="1"/>
    <col min="12050" max="12050" width="21.140625" style="24" customWidth="1"/>
    <col min="12051" max="12051" width="22.140625" style="24" customWidth="1"/>
    <col min="12052" max="12053" width="9" style="24" customWidth="1"/>
    <col min="12054" max="12054" width="19.85546875" style="24" customWidth="1"/>
    <col min="12055" max="12055" width="19.28515625" style="24" customWidth="1"/>
    <col min="12056" max="12056" width="20.5703125" style="24" customWidth="1"/>
    <col min="12057" max="12057" width="14.85546875" style="24" bestFit="1" customWidth="1"/>
    <col min="12058" max="12289" width="9.140625" style="24"/>
    <col min="12290" max="12291" width="10" style="24" customWidth="1"/>
    <col min="12292" max="12292" width="12" style="24" customWidth="1"/>
    <col min="12293" max="12293" width="15" style="24" customWidth="1"/>
    <col min="12294" max="12294" width="0.85546875" style="24" customWidth="1"/>
    <col min="12295" max="12295" width="8.140625" style="24" customWidth="1"/>
    <col min="12296" max="12296" width="10.42578125" style="24" customWidth="1"/>
    <col min="12297" max="12297" width="77.7109375" style="24" customWidth="1"/>
    <col min="12298" max="12299" width="9" style="24" customWidth="1"/>
    <col min="12300" max="12300" width="19.85546875" style="24" customWidth="1"/>
    <col min="12301" max="12301" width="21.140625" style="24" customWidth="1"/>
    <col min="12302" max="12302" width="22.140625" style="24" customWidth="1"/>
    <col min="12303" max="12304" width="9" style="24" customWidth="1"/>
    <col min="12305" max="12305" width="19.85546875" style="24" customWidth="1"/>
    <col min="12306" max="12306" width="21.140625" style="24" customWidth="1"/>
    <col min="12307" max="12307" width="22.140625" style="24" customWidth="1"/>
    <col min="12308" max="12309" width="9" style="24" customWidth="1"/>
    <col min="12310" max="12310" width="19.85546875" style="24" customWidth="1"/>
    <col min="12311" max="12311" width="19.28515625" style="24" customWidth="1"/>
    <col min="12312" max="12312" width="20.5703125" style="24" customWidth="1"/>
    <col min="12313" max="12313" width="14.85546875" style="24" bestFit="1" customWidth="1"/>
    <col min="12314" max="12545" width="9.140625" style="24"/>
    <col min="12546" max="12547" width="10" style="24" customWidth="1"/>
    <col min="12548" max="12548" width="12" style="24" customWidth="1"/>
    <col min="12549" max="12549" width="15" style="24" customWidth="1"/>
    <col min="12550" max="12550" width="0.85546875" style="24" customWidth="1"/>
    <col min="12551" max="12551" width="8.140625" style="24" customWidth="1"/>
    <col min="12552" max="12552" width="10.42578125" style="24" customWidth="1"/>
    <col min="12553" max="12553" width="77.7109375" style="24" customWidth="1"/>
    <col min="12554" max="12555" width="9" style="24" customWidth="1"/>
    <col min="12556" max="12556" width="19.85546875" style="24" customWidth="1"/>
    <col min="12557" max="12557" width="21.140625" style="24" customWidth="1"/>
    <col min="12558" max="12558" width="22.140625" style="24" customWidth="1"/>
    <col min="12559" max="12560" width="9" style="24" customWidth="1"/>
    <col min="12561" max="12561" width="19.85546875" style="24" customWidth="1"/>
    <col min="12562" max="12562" width="21.140625" style="24" customWidth="1"/>
    <col min="12563" max="12563" width="22.140625" style="24" customWidth="1"/>
    <col min="12564" max="12565" width="9" style="24" customWidth="1"/>
    <col min="12566" max="12566" width="19.85546875" style="24" customWidth="1"/>
    <col min="12567" max="12567" width="19.28515625" style="24" customWidth="1"/>
    <col min="12568" max="12568" width="20.5703125" style="24" customWidth="1"/>
    <col min="12569" max="12569" width="14.85546875" style="24" bestFit="1" customWidth="1"/>
    <col min="12570" max="12801" width="9.140625" style="24"/>
    <col min="12802" max="12803" width="10" style="24" customWidth="1"/>
    <col min="12804" max="12804" width="12" style="24" customWidth="1"/>
    <col min="12805" max="12805" width="15" style="24" customWidth="1"/>
    <col min="12806" max="12806" width="0.85546875" style="24" customWidth="1"/>
    <col min="12807" max="12807" width="8.140625" style="24" customWidth="1"/>
    <col min="12808" max="12808" width="10.42578125" style="24" customWidth="1"/>
    <col min="12809" max="12809" width="77.7109375" style="24" customWidth="1"/>
    <col min="12810" max="12811" width="9" style="24" customWidth="1"/>
    <col min="12812" max="12812" width="19.85546875" style="24" customWidth="1"/>
    <col min="12813" max="12813" width="21.140625" style="24" customWidth="1"/>
    <col min="12814" max="12814" width="22.140625" style="24" customWidth="1"/>
    <col min="12815" max="12816" width="9" style="24" customWidth="1"/>
    <col min="12817" max="12817" width="19.85546875" style="24" customWidth="1"/>
    <col min="12818" max="12818" width="21.140625" style="24" customWidth="1"/>
    <col min="12819" max="12819" width="22.140625" style="24" customWidth="1"/>
    <col min="12820" max="12821" width="9" style="24" customWidth="1"/>
    <col min="12822" max="12822" width="19.85546875" style="24" customWidth="1"/>
    <col min="12823" max="12823" width="19.28515625" style="24" customWidth="1"/>
    <col min="12824" max="12824" width="20.5703125" style="24" customWidth="1"/>
    <col min="12825" max="12825" width="14.85546875" style="24" bestFit="1" customWidth="1"/>
    <col min="12826" max="13057" width="9.140625" style="24"/>
    <col min="13058" max="13059" width="10" style="24" customWidth="1"/>
    <col min="13060" max="13060" width="12" style="24" customWidth="1"/>
    <col min="13061" max="13061" width="15" style="24" customWidth="1"/>
    <col min="13062" max="13062" width="0.85546875" style="24" customWidth="1"/>
    <col min="13063" max="13063" width="8.140625" style="24" customWidth="1"/>
    <col min="13064" max="13064" width="10.42578125" style="24" customWidth="1"/>
    <col min="13065" max="13065" width="77.7109375" style="24" customWidth="1"/>
    <col min="13066" max="13067" width="9" style="24" customWidth="1"/>
    <col min="13068" max="13068" width="19.85546875" style="24" customWidth="1"/>
    <col min="13069" max="13069" width="21.140625" style="24" customWidth="1"/>
    <col min="13070" max="13070" width="22.140625" style="24" customWidth="1"/>
    <col min="13071" max="13072" width="9" style="24" customWidth="1"/>
    <col min="13073" max="13073" width="19.85546875" style="24" customWidth="1"/>
    <col min="13074" max="13074" width="21.140625" style="24" customWidth="1"/>
    <col min="13075" max="13075" width="22.140625" style="24" customWidth="1"/>
    <col min="13076" max="13077" width="9" style="24" customWidth="1"/>
    <col min="13078" max="13078" width="19.85546875" style="24" customWidth="1"/>
    <col min="13079" max="13079" width="19.28515625" style="24" customWidth="1"/>
    <col min="13080" max="13080" width="20.5703125" style="24" customWidth="1"/>
    <col min="13081" max="13081" width="14.85546875" style="24" bestFit="1" customWidth="1"/>
    <col min="13082" max="13313" width="9.140625" style="24"/>
    <col min="13314" max="13315" width="10" style="24" customWidth="1"/>
    <col min="13316" max="13316" width="12" style="24" customWidth="1"/>
    <col min="13317" max="13317" width="15" style="24" customWidth="1"/>
    <col min="13318" max="13318" width="0.85546875" style="24" customWidth="1"/>
    <col min="13319" max="13319" width="8.140625" style="24" customWidth="1"/>
    <col min="13320" max="13320" width="10.42578125" style="24" customWidth="1"/>
    <col min="13321" max="13321" width="77.7109375" style="24" customWidth="1"/>
    <col min="13322" max="13323" width="9" style="24" customWidth="1"/>
    <col min="13324" max="13324" width="19.85546875" style="24" customWidth="1"/>
    <col min="13325" max="13325" width="21.140625" style="24" customWidth="1"/>
    <col min="13326" max="13326" width="22.140625" style="24" customWidth="1"/>
    <col min="13327" max="13328" width="9" style="24" customWidth="1"/>
    <col min="13329" max="13329" width="19.85546875" style="24" customWidth="1"/>
    <col min="13330" max="13330" width="21.140625" style="24" customWidth="1"/>
    <col min="13331" max="13331" width="22.140625" style="24" customWidth="1"/>
    <col min="13332" max="13333" width="9" style="24" customWidth="1"/>
    <col min="13334" max="13334" width="19.85546875" style="24" customWidth="1"/>
    <col min="13335" max="13335" width="19.28515625" style="24" customWidth="1"/>
    <col min="13336" max="13336" width="20.5703125" style="24" customWidth="1"/>
    <col min="13337" max="13337" width="14.85546875" style="24" bestFit="1" customWidth="1"/>
    <col min="13338" max="13569" width="9.140625" style="24"/>
    <col min="13570" max="13571" width="10" style="24" customWidth="1"/>
    <col min="13572" max="13572" width="12" style="24" customWidth="1"/>
    <col min="13573" max="13573" width="15" style="24" customWidth="1"/>
    <col min="13574" max="13574" width="0.85546875" style="24" customWidth="1"/>
    <col min="13575" max="13575" width="8.140625" style="24" customWidth="1"/>
    <col min="13576" max="13576" width="10.42578125" style="24" customWidth="1"/>
    <col min="13577" max="13577" width="77.7109375" style="24" customWidth="1"/>
    <col min="13578" max="13579" width="9" style="24" customWidth="1"/>
    <col min="13580" max="13580" width="19.85546875" style="24" customWidth="1"/>
    <col min="13581" max="13581" width="21.140625" style="24" customWidth="1"/>
    <col min="13582" max="13582" width="22.140625" style="24" customWidth="1"/>
    <col min="13583" max="13584" width="9" style="24" customWidth="1"/>
    <col min="13585" max="13585" width="19.85546875" style="24" customWidth="1"/>
    <col min="13586" max="13586" width="21.140625" style="24" customWidth="1"/>
    <col min="13587" max="13587" width="22.140625" style="24" customWidth="1"/>
    <col min="13588" max="13589" width="9" style="24" customWidth="1"/>
    <col min="13590" max="13590" width="19.85546875" style="24" customWidth="1"/>
    <col min="13591" max="13591" width="19.28515625" style="24" customWidth="1"/>
    <col min="13592" max="13592" width="20.5703125" style="24" customWidth="1"/>
    <col min="13593" max="13593" width="14.85546875" style="24" bestFit="1" customWidth="1"/>
    <col min="13594" max="13825" width="9.140625" style="24"/>
    <col min="13826" max="13827" width="10" style="24" customWidth="1"/>
    <col min="13828" max="13828" width="12" style="24" customWidth="1"/>
    <col min="13829" max="13829" width="15" style="24" customWidth="1"/>
    <col min="13830" max="13830" width="0.85546875" style="24" customWidth="1"/>
    <col min="13831" max="13831" width="8.140625" style="24" customWidth="1"/>
    <col min="13832" max="13832" width="10.42578125" style="24" customWidth="1"/>
    <col min="13833" max="13833" width="77.7109375" style="24" customWidth="1"/>
    <col min="13834" max="13835" width="9" style="24" customWidth="1"/>
    <col min="13836" max="13836" width="19.85546875" style="24" customWidth="1"/>
    <col min="13837" max="13837" width="21.140625" style="24" customWidth="1"/>
    <col min="13838" max="13838" width="22.140625" style="24" customWidth="1"/>
    <col min="13839" max="13840" width="9" style="24" customWidth="1"/>
    <col min="13841" max="13841" width="19.85546875" style="24" customWidth="1"/>
    <col min="13842" max="13842" width="21.140625" style="24" customWidth="1"/>
    <col min="13843" max="13843" width="22.140625" style="24" customWidth="1"/>
    <col min="13844" max="13845" width="9" style="24" customWidth="1"/>
    <col min="13846" max="13846" width="19.85546875" style="24" customWidth="1"/>
    <col min="13847" max="13847" width="19.28515625" style="24" customWidth="1"/>
    <col min="13848" max="13848" width="20.5703125" style="24" customWidth="1"/>
    <col min="13849" max="13849" width="14.85546875" style="24" bestFit="1" customWidth="1"/>
    <col min="13850" max="14081" width="9.140625" style="24"/>
    <col min="14082" max="14083" width="10" style="24" customWidth="1"/>
    <col min="14084" max="14084" width="12" style="24" customWidth="1"/>
    <col min="14085" max="14085" width="15" style="24" customWidth="1"/>
    <col min="14086" max="14086" width="0.85546875" style="24" customWidth="1"/>
    <col min="14087" max="14087" width="8.140625" style="24" customWidth="1"/>
    <col min="14088" max="14088" width="10.42578125" style="24" customWidth="1"/>
    <col min="14089" max="14089" width="77.7109375" style="24" customWidth="1"/>
    <col min="14090" max="14091" width="9" style="24" customWidth="1"/>
    <col min="14092" max="14092" width="19.85546875" style="24" customWidth="1"/>
    <col min="14093" max="14093" width="21.140625" style="24" customWidth="1"/>
    <col min="14094" max="14094" width="22.140625" style="24" customWidth="1"/>
    <col min="14095" max="14096" width="9" style="24" customWidth="1"/>
    <col min="14097" max="14097" width="19.85546875" style="24" customWidth="1"/>
    <col min="14098" max="14098" width="21.140625" style="24" customWidth="1"/>
    <col min="14099" max="14099" width="22.140625" style="24" customWidth="1"/>
    <col min="14100" max="14101" width="9" style="24" customWidth="1"/>
    <col min="14102" max="14102" width="19.85546875" style="24" customWidth="1"/>
    <col min="14103" max="14103" width="19.28515625" style="24" customWidth="1"/>
    <col min="14104" max="14104" width="20.5703125" style="24" customWidth="1"/>
    <col min="14105" max="14105" width="14.85546875" style="24" bestFit="1" customWidth="1"/>
    <col min="14106" max="14337" width="9.140625" style="24"/>
    <col min="14338" max="14339" width="10" style="24" customWidth="1"/>
    <col min="14340" max="14340" width="12" style="24" customWidth="1"/>
    <col min="14341" max="14341" width="15" style="24" customWidth="1"/>
    <col min="14342" max="14342" width="0.85546875" style="24" customWidth="1"/>
    <col min="14343" max="14343" width="8.140625" style="24" customWidth="1"/>
    <col min="14344" max="14344" width="10.42578125" style="24" customWidth="1"/>
    <col min="14345" max="14345" width="77.7109375" style="24" customWidth="1"/>
    <col min="14346" max="14347" width="9" style="24" customWidth="1"/>
    <col min="14348" max="14348" width="19.85546875" style="24" customWidth="1"/>
    <col min="14349" max="14349" width="21.140625" style="24" customWidth="1"/>
    <col min="14350" max="14350" width="22.140625" style="24" customWidth="1"/>
    <col min="14351" max="14352" width="9" style="24" customWidth="1"/>
    <col min="14353" max="14353" width="19.85546875" style="24" customWidth="1"/>
    <col min="14354" max="14354" width="21.140625" style="24" customWidth="1"/>
    <col min="14355" max="14355" width="22.140625" style="24" customWidth="1"/>
    <col min="14356" max="14357" width="9" style="24" customWidth="1"/>
    <col min="14358" max="14358" width="19.85546875" style="24" customWidth="1"/>
    <col min="14359" max="14359" width="19.28515625" style="24" customWidth="1"/>
    <col min="14360" max="14360" width="20.5703125" style="24" customWidth="1"/>
    <col min="14361" max="14361" width="14.85546875" style="24" bestFit="1" customWidth="1"/>
    <col min="14362" max="14593" width="9.140625" style="24"/>
    <col min="14594" max="14595" width="10" style="24" customWidth="1"/>
    <col min="14596" max="14596" width="12" style="24" customWidth="1"/>
    <col min="14597" max="14597" width="15" style="24" customWidth="1"/>
    <col min="14598" max="14598" width="0.85546875" style="24" customWidth="1"/>
    <col min="14599" max="14599" width="8.140625" style="24" customWidth="1"/>
    <col min="14600" max="14600" width="10.42578125" style="24" customWidth="1"/>
    <col min="14601" max="14601" width="77.7109375" style="24" customWidth="1"/>
    <col min="14602" max="14603" width="9" style="24" customWidth="1"/>
    <col min="14604" max="14604" width="19.85546875" style="24" customWidth="1"/>
    <col min="14605" max="14605" width="21.140625" style="24" customWidth="1"/>
    <col min="14606" max="14606" width="22.140625" style="24" customWidth="1"/>
    <col min="14607" max="14608" width="9" style="24" customWidth="1"/>
    <col min="14609" max="14609" width="19.85546875" style="24" customWidth="1"/>
    <col min="14610" max="14610" width="21.140625" style="24" customWidth="1"/>
    <col min="14611" max="14611" width="22.140625" style="24" customWidth="1"/>
    <col min="14612" max="14613" width="9" style="24" customWidth="1"/>
    <col min="14614" max="14614" width="19.85546875" style="24" customWidth="1"/>
    <col min="14615" max="14615" width="19.28515625" style="24" customWidth="1"/>
    <col min="14616" max="14616" width="20.5703125" style="24" customWidth="1"/>
    <col min="14617" max="14617" width="14.85546875" style="24" bestFit="1" customWidth="1"/>
    <col min="14618" max="14849" width="9.140625" style="24"/>
    <col min="14850" max="14851" width="10" style="24" customWidth="1"/>
    <col min="14852" max="14852" width="12" style="24" customWidth="1"/>
    <col min="14853" max="14853" width="15" style="24" customWidth="1"/>
    <col min="14854" max="14854" width="0.85546875" style="24" customWidth="1"/>
    <col min="14855" max="14855" width="8.140625" style="24" customWidth="1"/>
    <col min="14856" max="14856" width="10.42578125" style="24" customWidth="1"/>
    <col min="14857" max="14857" width="77.7109375" style="24" customWidth="1"/>
    <col min="14858" max="14859" width="9" style="24" customWidth="1"/>
    <col min="14860" max="14860" width="19.85546875" style="24" customWidth="1"/>
    <col min="14861" max="14861" width="21.140625" style="24" customWidth="1"/>
    <col min="14862" max="14862" width="22.140625" style="24" customWidth="1"/>
    <col min="14863" max="14864" width="9" style="24" customWidth="1"/>
    <col min="14865" max="14865" width="19.85546875" style="24" customWidth="1"/>
    <col min="14866" max="14866" width="21.140625" style="24" customWidth="1"/>
    <col min="14867" max="14867" width="22.140625" style="24" customWidth="1"/>
    <col min="14868" max="14869" width="9" style="24" customWidth="1"/>
    <col min="14870" max="14870" width="19.85546875" style="24" customWidth="1"/>
    <col min="14871" max="14871" width="19.28515625" style="24" customWidth="1"/>
    <col min="14872" max="14872" width="20.5703125" style="24" customWidth="1"/>
    <col min="14873" max="14873" width="14.85546875" style="24" bestFit="1" customWidth="1"/>
    <col min="14874" max="15105" width="9.140625" style="24"/>
    <col min="15106" max="15107" width="10" style="24" customWidth="1"/>
    <col min="15108" max="15108" width="12" style="24" customWidth="1"/>
    <col min="15109" max="15109" width="15" style="24" customWidth="1"/>
    <col min="15110" max="15110" width="0.85546875" style="24" customWidth="1"/>
    <col min="15111" max="15111" width="8.140625" style="24" customWidth="1"/>
    <col min="15112" max="15112" width="10.42578125" style="24" customWidth="1"/>
    <col min="15113" max="15113" width="77.7109375" style="24" customWidth="1"/>
    <col min="15114" max="15115" width="9" style="24" customWidth="1"/>
    <col min="15116" max="15116" width="19.85546875" style="24" customWidth="1"/>
    <col min="15117" max="15117" width="21.140625" style="24" customWidth="1"/>
    <col min="15118" max="15118" width="22.140625" style="24" customWidth="1"/>
    <col min="15119" max="15120" width="9" style="24" customWidth="1"/>
    <col min="15121" max="15121" width="19.85546875" style="24" customWidth="1"/>
    <col min="15122" max="15122" width="21.140625" style="24" customWidth="1"/>
    <col min="15123" max="15123" width="22.140625" style="24" customWidth="1"/>
    <col min="15124" max="15125" width="9" style="24" customWidth="1"/>
    <col min="15126" max="15126" width="19.85546875" style="24" customWidth="1"/>
    <col min="15127" max="15127" width="19.28515625" style="24" customWidth="1"/>
    <col min="15128" max="15128" width="20.5703125" style="24" customWidth="1"/>
    <col min="15129" max="15129" width="14.85546875" style="24" bestFit="1" customWidth="1"/>
    <col min="15130" max="15361" width="9.140625" style="24"/>
    <col min="15362" max="15363" width="10" style="24" customWidth="1"/>
    <col min="15364" max="15364" width="12" style="24" customWidth="1"/>
    <col min="15365" max="15365" width="15" style="24" customWidth="1"/>
    <col min="15366" max="15366" width="0.85546875" style="24" customWidth="1"/>
    <col min="15367" max="15367" width="8.140625" style="24" customWidth="1"/>
    <col min="15368" max="15368" width="10.42578125" style="24" customWidth="1"/>
    <col min="15369" max="15369" width="77.7109375" style="24" customWidth="1"/>
    <col min="15370" max="15371" width="9" style="24" customWidth="1"/>
    <col min="15372" max="15372" width="19.85546875" style="24" customWidth="1"/>
    <col min="15373" max="15373" width="21.140625" style="24" customWidth="1"/>
    <col min="15374" max="15374" width="22.140625" style="24" customWidth="1"/>
    <col min="15375" max="15376" width="9" style="24" customWidth="1"/>
    <col min="15377" max="15377" width="19.85546875" style="24" customWidth="1"/>
    <col min="15378" max="15378" width="21.140625" style="24" customWidth="1"/>
    <col min="15379" max="15379" width="22.140625" style="24" customWidth="1"/>
    <col min="15380" max="15381" width="9" style="24" customWidth="1"/>
    <col min="15382" max="15382" width="19.85546875" style="24" customWidth="1"/>
    <col min="15383" max="15383" width="19.28515625" style="24" customWidth="1"/>
    <col min="15384" max="15384" width="20.5703125" style="24" customWidth="1"/>
    <col min="15385" max="15385" width="14.85546875" style="24" bestFit="1" customWidth="1"/>
    <col min="15386" max="15617" width="9.140625" style="24"/>
    <col min="15618" max="15619" width="10" style="24" customWidth="1"/>
    <col min="15620" max="15620" width="12" style="24" customWidth="1"/>
    <col min="15621" max="15621" width="15" style="24" customWidth="1"/>
    <col min="15622" max="15622" width="0.85546875" style="24" customWidth="1"/>
    <col min="15623" max="15623" width="8.140625" style="24" customWidth="1"/>
    <col min="15624" max="15624" width="10.42578125" style="24" customWidth="1"/>
    <col min="15625" max="15625" width="77.7109375" style="24" customWidth="1"/>
    <col min="15626" max="15627" width="9" style="24" customWidth="1"/>
    <col min="15628" max="15628" width="19.85546875" style="24" customWidth="1"/>
    <col min="15629" max="15629" width="21.140625" style="24" customWidth="1"/>
    <col min="15630" max="15630" width="22.140625" style="24" customWidth="1"/>
    <col min="15631" max="15632" width="9" style="24" customWidth="1"/>
    <col min="15633" max="15633" width="19.85546875" style="24" customWidth="1"/>
    <col min="15634" max="15634" width="21.140625" style="24" customWidth="1"/>
    <col min="15635" max="15635" width="22.140625" style="24" customWidth="1"/>
    <col min="15636" max="15637" width="9" style="24" customWidth="1"/>
    <col min="15638" max="15638" width="19.85546875" style="24" customWidth="1"/>
    <col min="15639" max="15639" width="19.28515625" style="24" customWidth="1"/>
    <col min="15640" max="15640" width="20.5703125" style="24" customWidth="1"/>
    <col min="15641" max="15641" width="14.85546875" style="24" bestFit="1" customWidth="1"/>
    <col min="15642" max="15873" width="9.140625" style="24"/>
    <col min="15874" max="15875" width="10" style="24" customWidth="1"/>
    <col min="15876" max="15876" width="12" style="24" customWidth="1"/>
    <col min="15877" max="15877" width="15" style="24" customWidth="1"/>
    <col min="15878" max="15878" width="0.85546875" style="24" customWidth="1"/>
    <col min="15879" max="15879" width="8.140625" style="24" customWidth="1"/>
    <col min="15880" max="15880" width="10.42578125" style="24" customWidth="1"/>
    <col min="15881" max="15881" width="77.7109375" style="24" customWidth="1"/>
    <col min="15882" max="15883" width="9" style="24" customWidth="1"/>
    <col min="15884" max="15884" width="19.85546875" style="24" customWidth="1"/>
    <col min="15885" max="15885" width="21.140625" style="24" customWidth="1"/>
    <col min="15886" max="15886" width="22.140625" style="24" customWidth="1"/>
    <col min="15887" max="15888" width="9" style="24" customWidth="1"/>
    <col min="15889" max="15889" width="19.85546875" style="24" customWidth="1"/>
    <col min="15890" max="15890" width="21.140625" style="24" customWidth="1"/>
    <col min="15891" max="15891" width="22.140625" style="24" customWidth="1"/>
    <col min="15892" max="15893" width="9" style="24" customWidth="1"/>
    <col min="15894" max="15894" width="19.85546875" style="24" customWidth="1"/>
    <col min="15895" max="15895" width="19.28515625" style="24" customWidth="1"/>
    <col min="15896" max="15896" width="20.5703125" style="24" customWidth="1"/>
    <col min="15897" max="15897" width="14.85546875" style="24" bestFit="1" customWidth="1"/>
    <col min="15898" max="16129" width="9.140625" style="24"/>
    <col min="16130" max="16131" width="10" style="24" customWidth="1"/>
    <col min="16132" max="16132" width="12" style="24" customWidth="1"/>
    <col min="16133" max="16133" width="15" style="24" customWidth="1"/>
    <col min="16134" max="16134" width="0.85546875" style="24" customWidth="1"/>
    <col min="16135" max="16135" width="8.140625" style="24" customWidth="1"/>
    <col min="16136" max="16136" width="10.42578125" style="24" customWidth="1"/>
    <col min="16137" max="16137" width="77.7109375" style="24" customWidth="1"/>
    <col min="16138" max="16139" width="9" style="24" customWidth="1"/>
    <col min="16140" max="16140" width="19.85546875" style="24" customWidth="1"/>
    <col min="16141" max="16141" width="21.140625" style="24" customWidth="1"/>
    <col min="16142" max="16142" width="22.140625" style="24" customWidth="1"/>
    <col min="16143" max="16144" width="9" style="24" customWidth="1"/>
    <col min="16145" max="16145" width="19.85546875" style="24" customWidth="1"/>
    <col min="16146" max="16146" width="21.140625" style="24" customWidth="1"/>
    <col min="16147" max="16147" width="22.140625" style="24" customWidth="1"/>
    <col min="16148" max="16149" width="9" style="24" customWidth="1"/>
    <col min="16150" max="16150" width="19.85546875" style="24" customWidth="1"/>
    <col min="16151" max="16151" width="19.28515625" style="24" customWidth="1"/>
    <col min="16152" max="16152" width="20.5703125" style="24" customWidth="1"/>
    <col min="16153" max="16153" width="14.85546875" style="24" bestFit="1" customWidth="1"/>
    <col min="16154" max="16384" width="9.140625" style="24"/>
  </cols>
  <sheetData>
    <row r="1" spans="1:25" ht="24.75" customHeight="1" thickBot="1">
      <c r="L1" s="500"/>
      <c r="M1" s="500"/>
      <c r="Q1" s="500"/>
      <c r="R1" s="500"/>
      <c r="V1" s="500"/>
      <c r="W1" s="500"/>
    </row>
    <row r="2" spans="1:25" s="30" customFormat="1" ht="51" customHeight="1">
      <c r="A2" s="25" t="s">
        <v>39</v>
      </c>
      <c r="B2" s="26"/>
      <c r="C2" s="27"/>
      <c r="D2" s="26"/>
      <c r="E2" s="28"/>
      <c r="F2" s="502" t="s">
        <v>40</v>
      </c>
      <c r="G2" s="502"/>
      <c r="H2" s="502"/>
      <c r="I2" s="502"/>
      <c r="J2" s="506" t="s">
        <v>354</v>
      </c>
      <c r="K2" s="502"/>
      <c r="L2" s="502"/>
      <c r="M2" s="502"/>
      <c r="N2" s="507"/>
      <c r="O2" s="506" t="s">
        <v>355</v>
      </c>
      <c r="P2" s="502"/>
      <c r="Q2" s="502"/>
      <c r="R2" s="502"/>
      <c r="S2" s="507"/>
      <c r="T2" s="506" t="s">
        <v>356</v>
      </c>
      <c r="U2" s="502"/>
      <c r="V2" s="502"/>
      <c r="W2" s="502"/>
      <c r="X2" s="507"/>
      <c r="Y2" s="129"/>
    </row>
    <row r="3" spans="1:25" s="30" customFormat="1" ht="39.75" customHeight="1">
      <c r="A3" s="508"/>
      <c r="B3" s="509"/>
      <c r="C3" s="509"/>
      <c r="D3" s="509"/>
      <c r="E3" s="31"/>
      <c r="F3" s="491" t="s">
        <v>357</v>
      </c>
      <c r="G3" s="491"/>
      <c r="H3" s="491"/>
      <c r="I3" s="491"/>
      <c r="J3" s="510" t="s">
        <v>358</v>
      </c>
      <c r="K3" s="511"/>
      <c r="L3" s="512"/>
      <c r="M3" s="512"/>
      <c r="N3" s="476"/>
      <c r="O3" s="510" t="s">
        <v>359</v>
      </c>
      <c r="P3" s="511"/>
      <c r="Q3" s="512"/>
      <c r="R3" s="512"/>
      <c r="S3" s="476"/>
      <c r="T3" s="510" t="s">
        <v>360</v>
      </c>
      <c r="U3" s="511"/>
      <c r="V3" s="512"/>
      <c r="W3" s="512"/>
      <c r="X3" s="476"/>
      <c r="Y3" s="32"/>
    </row>
    <row r="4" spans="1:25" s="30" customFormat="1" ht="23.25" customHeight="1">
      <c r="A4" s="490" t="s">
        <v>361</v>
      </c>
      <c r="B4" s="491"/>
      <c r="C4" s="491"/>
      <c r="D4" s="491"/>
      <c r="E4" s="31"/>
      <c r="F4" s="492" t="s">
        <v>49</v>
      </c>
      <c r="G4" s="612">
        <v>44840</v>
      </c>
      <c r="H4" s="613"/>
      <c r="I4" s="614"/>
      <c r="J4" s="473" t="s">
        <v>362</v>
      </c>
      <c r="K4" s="474"/>
      <c r="L4" s="475"/>
      <c r="M4" s="475"/>
      <c r="N4" s="476"/>
      <c r="O4" s="473" t="s">
        <v>363</v>
      </c>
      <c r="P4" s="474"/>
      <c r="Q4" s="475"/>
      <c r="R4" s="475"/>
      <c r="S4" s="476"/>
      <c r="T4" s="473" t="s">
        <v>364</v>
      </c>
      <c r="U4" s="474"/>
      <c r="V4" s="475"/>
      <c r="W4" s="475"/>
      <c r="X4" s="476"/>
      <c r="Y4" s="32"/>
    </row>
    <row r="5" spans="1:25" s="30" customFormat="1" ht="19.5" customHeight="1">
      <c r="A5" s="477" t="s">
        <v>53</v>
      </c>
      <c r="B5" s="478" t="s">
        <v>54</v>
      </c>
      <c r="C5" s="479" t="s">
        <v>55</v>
      </c>
      <c r="D5" s="480"/>
      <c r="E5" s="33"/>
      <c r="F5" s="493"/>
      <c r="G5" s="615"/>
      <c r="H5" s="616"/>
      <c r="I5" s="617"/>
      <c r="J5" s="481" t="s">
        <v>54</v>
      </c>
      <c r="K5" s="484" t="s">
        <v>56</v>
      </c>
      <c r="L5" s="487" t="s">
        <v>57</v>
      </c>
      <c r="M5" s="488"/>
      <c r="N5" s="489"/>
      <c r="O5" s="481" t="s">
        <v>54</v>
      </c>
      <c r="P5" s="484" t="s">
        <v>56</v>
      </c>
      <c r="Q5" s="487" t="s">
        <v>57</v>
      </c>
      <c r="R5" s="488"/>
      <c r="S5" s="489"/>
      <c r="T5" s="481" t="s">
        <v>54</v>
      </c>
      <c r="U5" s="484" t="s">
        <v>56</v>
      </c>
      <c r="V5" s="487" t="s">
        <v>57</v>
      </c>
      <c r="W5" s="488"/>
      <c r="X5" s="489"/>
      <c r="Y5" s="321"/>
    </row>
    <row r="6" spans="1:25" s="30" customFormat="1" ht="19.5" customHeight="1">
      <c r="A6" s="477"/>
      <c r="B6" s="478"/>
      <c r="C6" s="130"/>
      <c r="D6" s="131"/>
      <c r="E6" s="33"/>
      <c r="F6" s="36"/>
      <c r="G6" s="37"/>
      <c r="H6" s="37"/>
      <c r="I6" s="129"/>
      <c r="J6" s="482"/>
      <c r="K6" s="485"/>
      <c r="L6" s="38"/>
      <c r="M6" s="39"/>
      <c r="N6" s="40"/>
      <c r="O6" s="482"/>
      <c r="P6" s="485"/>
      <c r="Q6" s="38"/>
      <c r="R6" s="39"/>
      <c r="S6" s="40"/>
      <c r="T6" s="482"/>
      <c r="U6" s="485"/>
      <c r="V6" s="38"/>
      <c r="W6" s="39"/>
      <c r="X6" s="40"/>
      <c r="Y6" s="32"/>
    </row>
    <row r="7" spans="1:25" s="30" customFormat="1" ht="24" customHeight="1" thickBot="1">
      <c r="A7" s="477"/>
      <c r="B7" s="478"/>
      <c r="C7" s="42" t="s">
        <v>58</v>
      </c>
      <c r="D7" s="43" t="s">
        <v>59</v>
      </c>
      <c r="E7" s="44"/>
      <c r="F7" s="45" t="s">
        <v>60</v>
      </c>
      <c r="G7" s="46" t="s">
        <v>61</v>
      </c>
      <c r="H7" s="46" t="s">
        <v>62</v>
      </c>
      <c r="I7" s="45" t="s">
        <v>63</v>
      </c>
      <c r="J7" s="483"/>
      <c r="K7" s="486"/>
      <c r="L7" s="47" t="s">
        <v>64</v>
      </c>
      <c r="M7" s="47" t="s">
        <v>65</v>
      </c>
      <c r="N7" s="48" t="s">
        <v>59</v>
      </c>
      <c r="O7" s="483"/>
      <c r="P7" s="486"/>
      <c r="Q7" s="47" t="s">
        <v>64</v>
      </c>
      <c r="R7" s="47" t="s">
        <v>65</v>
      </c>
      <c r="S7" s="48" t="s">
        <v>59</v>
      </c>
      <c r="T7" s="483"/>
      <c r="U7" s="486"/>
      <c r="V7" s="47" t="s">
        <v>64</v>
      </c>
      <c r="W7" s="47" t="s">
        <v>65</v>
      </c>
      <c r="X7" s="48" t="s">
        <v>59</v>
      </c>
      <c r="Y7" s="32"/>
    </row>
    <row r="8" spans="1:25" ht="19.5" customHeight="1">
      <c r="A8" s="49"/>
      <c r="B8" s="50"/>
      <c r="C8" s="50"/>
      <c r="D8" s="50"/>
      <c r="E8" s="51"/>
      <c r="F8" s="132"/>
      <c r="G8" s="133"/>
      <c r="H8" s="133"/>
      <c r="I8" s="134"/>
      <c r="J8" s="135"/>
      <c r="K8" s="136"/>
      <c r="L8" s="137"/>
      <c r="M8" s="137"/>
      <c r="N8" s="138"/>
      <c r="O8" s="135"/>
      <c r="P8" s="136"/>
      <c r="Q8" s="137"/>
      <c r="R8" s="137"/>
      <c r="S8" s="138"/>
      <c r="T8" s="135"/>
      <c r="U8" s="136"/>
      <c r="V8" s="137"/>
      <c r="W8" s="137"/>
      <c r="X8" s="138"/>
    </row>
    <row r="9" spans="1:25" ht="19.5" customHeight="1">
      <c r="A9" s="49"/>
      <c r="B9" s="50"/>
      <c r="C9" s="50"/>
      <c r="D9" s="50"/>
      <c r="E9" s="51"/>
      <c r="F9" s="132" t="s">
        <v>66</v>
      </c>
      <c r="G9" s="133"/>
      <c r="H9" s="133"/>
      <c r="I9" s="134" t="s">
        <v>365</v>
      </c>
      <c r="J9" s="135"/>
      <c r="K9" s="136"/>
      <c r="L9" s="137"/>
      <c r="M9" s="137"/>
      <c r="N9" s="138"/>
      <c r="O9" s="135"/>
      <c r="P9" s="136"/>
      <c r="Q9" s="137"/>
      <c r="R9" s="137"/>
      <c r="S9" s="138"/>
      <c r="T9" s="135"/>
      <c r="U9" s="136"/>
      <c r="V9" s="137"/>
      <c r="W9" s="137"/>
      <c r="X9" s="138"/>
    </row>
    <row r="10" spans="1:25" ht="6.75" customHeight="1">
      <c r="A10" s="49"/>
      <c r="B10" s="50"/>
      <c r="C10" s="50"/>
      <c r="D10" s="50"/>
      <c r="E10" s="51"/>
      <c r="F10" s="132"/>
      <c r="G10" s="133"/>
      <c r="H10" s="133"/>
      <c r="I10" s="134"/>
      <c r="J10" s="135"/>
      <c r="K10" s="136"/>
      <c r="L10" s="137"/>
      <c r="M10" s="137"/>
      <c r="N10" s="138"/>
      <c r="O10" s="135"/>
      <c r="P10" s="136"/>
      <c r="Q10" s="137"/>
      <c r="R10" s="137"/>
      <c r="S10" s="138"/>
      <c r="T10" s="135"/>
      <c r="U10" s="136"/>
      <c r="V10" s="137"/>
      <c r="W10" s="137"/>
      <c r="X10" s="138"/>
    </row>
    <row r="11" spans="1:25" ht="27.95" customHeight="1">
      <c r="A11" s="49"/>
      <c r="B11" s="50"/>
      <c r="C11" s="50"/>
      <c r="D11" s="50">
        <f>AVERAGEA(N11,X11)</f>
        <v>26325</v>
      </c>
      <c r="E11" s="51"/>
      <c r="F11" s="139"/>
      <c r="G11" s="133" t="s">
        <v>366</v>
      </c>
      <c r="H11" s="133">
        <v>27</v>
      </c>
      <c r="I11" s="141" t="s">
        <v>367</v>
      </c>
      <c r="J11" s="142" t="s">
        <v>366</v>
      </c>
      <c r="K11" s="146">
        <v>27</v>
      </c>
      <c r="L11" s="144"/>
      <c r="M11" s="144">
        <v>620</v>
      </c>
      <c r="N11" s="145">
        <f>SUM(M11+L11)*K11</f>
        <v>16740</v>
      </c>
      <c r="O11" s="142"/>
      <c r="P11" s="136">
        <v>27</v>
      </c>
      <c r="Q11" s="144"/>
      <c r="R11" s="144"/>
      <c r="S11" s="145">
        <f>SUM(R11+Q11)*P11</f>
        <v>0</v>
      </c>
      <c r="T11" s="142" t="s">
        <v>54</v>
      </c>
      <c r="U11" s="136">
        <v>27</v>
      </c>
      <c r="V11" s="136"/>
      <c r="W11" s="136">
        <v>1330</v>
      </c>
      <c r="X11" s="145">
        <f t="shared" ref="X11:X18" si="0">SUM(W11+V11)*U11</f>
        <v>35910</v>
      </c>
    </row>
    <row r="12" spans="1:25" ht="27.95" customHeight="1">
      <c r="A12" s="49"/>
      <c r="B12" s="50"/>
      <c r="C12" s="50"/>
      <c r="D12" s="50">
        <f t="shared" ref="D12:D18" si="1">AVERAGEA(N12,S12,X12)</f>
        <v>13786.666666666666</v>
      </c>
      <c r="E12" s="51"/>
      <c r="F12" s="139"/>
      <c r="G12" s="133" t="s">
        <v>366</v>
      </c>
      <c r="H12" s="133">
        <v>22</v>
      </c>
      <c r="I12" s="141" t="s">
        <v>368</v>
      </c>
      <c r="J12" s="142" t="s">
        <v>366</v>
      </c>
      <c r="K12" s="143">
        <v>22</v>
      </c>
      <c r="L12" s="144"/>
      <c r="M12" s="144">
        <v>550</v>
      </c>
      <c r="N12" s="145">
        <f t="shared" ref="N12:N18" si="2">SUM(M12+L12)*K12</f>
        <v>12100</v>
      </c>
      <c r="O12" s="142"/>
      <c r="P12" s="140">
        <v>22</v>
      </c>
      <c r="Q12" s="144"/>
      <c r="R12" s="144"/>
      <c r="S12" s="145">
        <f t="shared" ref="S12:S19" si="3">SUM(R12+Q12)*P12</f>
        <v>0</v>
      </c>
      <c r="T12" s="142" t="s">
        <v>54</v>
      </c>
      <c r="U12" s="136">
        <v>22</v>
      </c>
      <c r="V12" s="136"/>
      <c r="W12" s="136">
        <v>1330</v>
      </c>
      <c r="X12" s="145">
        <f t="shared" si="0"/>
        <v>29260</v>
      </c>
      <c r="Y12" s="65"/>
    </row>
    <row r="13" spans="1:25" ht="27.95" customHeight="1">
      <c r="A13" s="49"/>
      <c r="B13" s="50"/>
      <c r="C13" s="50"/>
      <c r="D13" s="50">
        <f t="shared" si="1"/>
        <v>14413.333333333334</v>
      </c>
      <c r="E13" s="51"/>
      <c r="F13" s="139"/>
      <c r="G13" s="133" t="s">
        <v>366</v>
      </c>
      <c r="H13" s="133">
        <v>23</v>
      </c>
      <c r="I13" s="141" t="s">
        <v>369</v>
      </c>
      <c r="J13" s="142" t="s">
        <v>366</v>
      </c>
      <c r="K13" s="143">
        <v>23</v>
      </c>
      <c r="L13" s="144"/>
      <c r="M13" s="144">
        <v>550</v>
      </c>
      <c r="N13" s="145">
        <f t="shared" si="2"/>
        <v>12650</v>
      </c>
      <c r="O13" s="142"/>
      <c r="P13" s="140">
        <v>23</v>
      </c>
      <c r="Q13" s="144"/>
      <c r="R13" s="144"/>
      <c r="S13" s="145">
        <f t="shared" si="3"/>
        <v>0</v>
      </c>
      <c r="T13" s="142" t="s">
        <v>54</v>
      </c>
      <c r="U13" s="136">
        <v>23</v>
      </c>
      <c r="V13" s="136"/>
      <c r="W13" s="136">
        <v>1330</v>
      </c>
      <c r="X13" s="145">
        <f t="shared" si="0"/>
        <v>30590</v>
      </c>
      <c r="Y13" s="65"/>
    </row>
    <row r="14" spans="1:25" ht="27.95" customHeight="1">
      <c r="A14" s="49"/>
      <c r="B14" s="50"/>
      <c r="C14" s="50"/>
      <c r="D14" s="50">
        <f t="shared" si="1"/>
        <v>46506.666666666664</v>
      </c>
      <c r="E14" s="51"/>
      <c r="F14" s="139"/>
      <c r="G14" s="133" t="s">
        <v>366</v>
      </c>
      <c r="H14" s="133">
        <v>64</v>
      </c>
      <c r="I14" s="141" t="s">
        <v>370</v>
      </c>
      <c r="J14" s="142" t="s">
        <v>366</v>
      </c>
      <c r="K14" s="143">
        <v>64</v>
      </c>
      <c r="L14" s="144"/>
      <c r="M14" s="144">
        <v>850</v>
      </c>
      <c r="N14" s="145">
        <f t="shared" si="2"/>
        <v>54400</v>
      </c>
      <c r="O14" s="142"/>
      <c r="P14" s="140">
        <v>64</v>
      </c>
      <c r="Q14" s="144"/>
      <c r="R14" s="144"/>
      <c r="S14" s="145">
        <f t="shared" si="3"/>
        <v>0</v>
      </c>
      <c r="T14" s="142" t="s">
        <v>54</v>
      </c>
      <c r="U14" s="136">
        <v>64</v>
      </c>
      <c r="V14" s="136"/>
      <c r="W14" s="136">
        <v>1330</v>
      </c>
      <c r="X14" s="145">
        <f t="shared" si="0"/>
        <v>85120</v>
      </c>
      <c r="Y14" s="65"/>
    </row>
    <row r="15" spans="1:25" ht="27.95" customHeight="1">
      <c r="A15" s="49"/>
      <c r="B15" s="50"/>
      <c r="C15" s="50"/>
      <c r="D15" s="50">
        <f t="shared" si="1"/>
        <v>4500</v>
      </c>
      <c r="E15" s="51"/>
      <c r="F15" s="139"/>
      <c r="G15" s="322" t="s">
        <v>366</v>
      </c>
      <c r="H15" s="322">
        <v>45</v>
      </c>
      <c r="I15" s="323" t="s">
        <v>371</v>
      </c>
      <c r="J15" s="142" t="s">
        <v>366</v>
      </c>
      <c r="K15" s="133">
        <v>45</v>
      </c>
      <c r="L15" s="144"/>
      <c r="M15" s="144">
        <v>300</v>
      </c>
      <c r="N15" s="145">
        <f t="shared" si="2"/>
        <v>13500</v>
      </c>
      <c r="O15" s="142"/>
      <c r="P15" s="140"/>
      <c r="Q15" s="144"/>
      <c r="R15" s="144"/>
      <c r="S15" s="145">
        <f t="shared" si="3"/>
        <v>0</v>
      </c>
      <c r="T15" s="142"/>
      <c r="U15" s="136"/>
      <c r="V15" s="136"/>
      <c r="W15" s="136"/>
      <c r="X15" s="145">
        <f t="shared" si="0"/>
        <v>0</v>
      </c>
      <c r="Y15" s="65"/>
    </row>
    <row r="16" spans="1:25" ht="27.95" customHeight="1">
      <c r="A16" s="49"/>
      <c r="B16" s="50"/>
      <c r="C16" s="50"/>
      <c r="D16" s="50">
        <f t="shared" si="1"/>
        <v>0</v>
      </c>
      <c r="E16" s="51"/>
      <c r="F16" s="139"/>
      <c r="G16" s="133"/>
      <c r="H16" s="133"/>
      <c r="I16" s="141"/>
      <c r="J16" s="142"/>
      <c r="K16" s="143"/>
      <c r="L16" s="144"/>
      <c r="M16" s="144"/>
      <c r="N16" s="145">
        <f t="shared" si="2"/>
        <v>0</v>
      </c>
      <c r="O16" s="142"/>
      <c r="P16" s="140"/>
      <c r="Q16" s="144"/>
      <c r="R16" s="144"/>
      <c r="S16" s="145">
        <f t="shared" si="3"/>
        <v>0</v>
      </c>
      <c r="T16" s="142"/>
      <c r="U16" s="140"/>
      <c r="V16" s="136"/>
      <c r="W16" s="136"/>
      <c r="X16" s="145">
        <f t="shared" si="0"/>
        <v>0</v>
      </c>
      <c r="Y16" s="65"/>
    </row>
    <row r="17" spans="1:25" ht="27.95" customHeight="1">
      <c r="A17" s="49"/>
      <c r="B17" s="50"/>
      <c r="C17" s="50"/>
      <c r="D17" s="50">
        <f t="shared" si="1"/>
        <v>95440</v>
      </c>
      <c r="E17" s="51"/>
      <c r="F17" s="139"/>
      <c r="G17" s="133"/>
      <c r="H17" s="133"/>
      <c r="I17" s="141" t="s">
        <v>372</v>
      </c>
      <c r="J17" s="142"/>
      <c r="K17" s="140"/>
      <c r="L17" s="144"/>
      <c r="M17" s="144"/>
      <c r="N17" s="145">
        <f t="shared" si="2"/>
        <v>0</v>
      </c>
      <c r="O17" s="142" t="s">
        <v>174</v>
      </c>
      <c r="P17" s="140">
        <v>12</v>
      </c>
      <c r="Q17" s="144"/>
      <c r="R17" s="144">
        <v>23860</v>
      </c>
      <c r="S17" s="145">
        <f t="shared" si="3"/>
        <v>286320</v>
      </c>
      <c r="T17" s="142"/>
      <c r="U17" s="140"/>
      <c r="V17" s="136"/>
      <c r="W17" s="136"/>
      <c r="X17" s="145">
        <f t="shared" si="0"/>
        <v>0</v>
      </c>
      <c r="Y17" s="65"/>
    </row>
    <row r="18" spans="1:25" ht="27.95" customHeight="1">
      <c r="A18" s="49"/>
      <c r="B18" s="50"/>
      <c r="C18" s="50"/>
      <c r="D18" s="50">
        <f t="shared" si="1"/>
        <v>0</v>
      </c>
      <c r="E18" s="51"/>
      <c r="F18" s="139"/>
      <c r="G18" s="133"/>
      <c r="H18" s="133"/>
      <c r="I18" s="141"/>
      <c r="J18" s="142"/>
      <c r="K18" s="140"/>
      <c r="L18" s="144"/>
      <c r="M18" s="144"/>
      <c r="N18" s="145">
        <f t="shared" si="2"/>
        <v>0</v>
      </c>
      <c r="O18" s="142"/>
      <c r="P18" s="140"/>
      <c r="Q18" s="144"/>
      <c r="R18" s="144"/>
      <c r="S18" s="145">
        <f t="shared" si="3"/>
        <v>0</v>
      </c>
      <c r="T18" s="142"/>
      <c r="U18" s="140"/>
      <c r="V18" s="136"/>
      <c r="W18" s="136"/>
      <c r="X18" s="145">
        <f t="shared" si="0"/>
        <v>0</v>
      </c>
      <c r="Y18" s="65"/>
    </row>
    <row r="19" spans="1:25" ht="24.95" customHeight="1">
      <c r="A19" s="49"/>
      <c r="B19" s="50"/>
      <c r="C19" s="50"/>
      <c r="D19" s="50"/>
      <c r="E19" s="51"/>
      <c r="F19" s="139"/>
      <c r="G19" s="133"/>
      <c r="H19" s="133"/>
      <c r="I19" s="141" t="s">
        <v>373</v>
      </c>
      <c r="J19" s="142"/>
      <c r="K19" s="140"/>
      <c r="L19" s="144"/>
      <c r="M19" s="144"/>
      <c r="N19" s="145">
        <f>SUM(M19+L19)*K19</f>
        <v>0</v>
      </c>
      <c r="O19" s="142"/>
      <c r="P19" s="140"/>
      <c r="Q19" s="144"/>
      <c r="R19" s="144"/>
      <c r="S19" s="145">
        <f t="shared" si="3"/>
        <v>0</v>
      </c>
      <c r="T19" s="142" t="s">
        <v>54</v>
      </c>
      <c r="U19" s="140">
        <v>1</v>
      </c>
      <c r="V19" s="144"/>
      <c r="W19" s="144">
        <f>180880-40272.4</f>
        <v>140607.6</v>
      </c>
      <c r="X19" s="145">
        <f>-SUM(W19+V19)*U19</f>
        <v>-140607.6</v>
      </c>
      <c r="Y19" s="65"/>
    </row>
    <row r="20" spans="1:25" ht="24.95" customHeight="1">
      <c r="A20" s="49"/>
      <c r="B20" s="50"/>
      <c r="C20" s="50"/>
      <c r="D20" s="50"/>
      <c r="E20" s="51"/>
      <c r="F20" s="139"/>
      <c r="G20" s="133"/>
      <c r="H20" s="133"/>
      <c r="I20" s="141"/>
      <c r="J20" s="142"/>
      <c r="K20" s="140"/>
      <c r="L20" s="144"/>
      <c r="M20" s="144"/>
      <c r="N20" s="154"/>
      <c r="O20" s="142"/>
      <c r="P20" s="140"/>
      <c r="Q20" s="144"/>
      <c r="R20" s="144"/>
      <c r="S20" s="154"/>
      <c r="T20" s="142"/>
      <c r="U20" s="140"/>
      <c r="V20" s="144"/>
      <c r="W20" s="144"/>
      <c r="X20" s="154"/>
      <c r="Y20" s="65"/>
    </row>
    <row r="21" spans="1:25" ht="6.75" customHeight="1">
      <c r="A21" s="49"/>
      <c r="B21" s="50"/>
      <c r="C21" s="50"/>
      <c r="D21" s="50"/>
      <c r="E21" s="51"/>
      <c r="F21" s="139"/>
      <c r="G21" s="133"/>
      <c r="H21" s="133"/>
      <c r="I21" s="141"/>
      <c r="J21" s="142"/>
      <c r="K21" s="155"/>
      <c r="L21" s="144"/>
      <c r="M21" s="144"/>
      <c r="N21" s="154"/>
      <c r="O21" s="142"/>
      <c r="P21" s="155"/>
      <c r="Q21" s="144"/>
      <c r="R21" s="144"/>
      <c r="S21" s="154"/>
      <c r="T21" s="142"/>
      <c r="U21" s="155"/>
      <c r="V21" s="144"/>
      <c r="W21" s="144"/>
      <c r="X21" s="154"/>
      <c r="Y21" s="65"/>
    </row>
    <row r="22" spans="1:25" ht="27.75" customHeight="1">
      <c r="A22" s="49">
        <f>H22</f>
        <v>136</v>
      </c>
      <c r="B22" s="50"/>
      <c r="C22" s="80">
        <f>D22/A22</f>
        <v>1068.5843137254903</v>
      </c>
      <c r="D22" s="80">
        <f>AVERAGEA(N22,S22,X22)</f>
        <v>145327.46666666667</v>
      </c>
      <c r="E22" s="51"/>
      <c r="F22" s="132"/>
      <c r="G22" s="133"/>
      <c r="H22" s="133">
        <f>SUM(H11:H14)</f>
        <v>136</v>
      </c>
      <c r="I22" s="158" t="s">
        <v>83</v>
      </c>
      <c r="J22" s="159"/>
      <c r="K22" s="156">
        <f>SUM(K11:K14)</f>
        <v>136</v>
      </c>
      <c r="L22" s="160">
        <f>SUM(L11:L17)</f>
        <v>0</v>
      </c>
      <c r="M22" s="160">
        <f>SUM(M11:M17)</f>
        <v>2870</v>
      </c>
      <c r="N22" s="161">
        <f>SUM(N10:N20)</f>
        <v>109390</v>
      </c>
      <c r="O22" s="159"/>
      <c r="P22" s="324">
        <f>SUM(P11:P14)</f>
        <v>136</v>
      </c>
      <c r="Q22" s="160">
        <f>SUM(Q11:Q19)</f>
        <v>0</v>
      </c>
      <c r="R22" s="160">
        <f>SUM(R11:R19)</f>
        <v>23860</v>
      </c>
      <c r="S22" s="161">
        <f>SUM(S10:S20)</f>
        <v>286320</v>
      </c>
      <c r="T22" s="159"/>
      <c r="U22" s="324">
        <f>SUM(U11:U15)</f>
        <v>136</v>
      </c>
      <c r="V22" s="160">
        <f>SUM(V11:V20)</f>
        <v>0</v>
      </c>
      <c r="W22" s="160">
        <f>SUM(W11:W20)</f>
        <v>145927.6</v>
      </c>
      <c r="X22" s="161">
        <f>SUM(X11:X20)</f>
        <v>40272.399999999994</v>
      </c>
    </row>
    <row r="23" spans="1:25" ht="19.5" customHeight="1">
      <c r="A23" s="49"/>
      <c r="B23" s="50"/>
      <c r="C23" s="50"/>
      <c r="D23" s="50"/>
      <c r="E23" s="51"/>
      <c r="F23" s="132"/>
      <c r="G23" s="133"/>
      <c r="H23" s="133"/>
      <c r="I23" s="134"/>
      <c r="J23" s="135"/>
      <c r="K23" s="136"/>
      <c r="L23" s="144"/>
      <c r="M23" s="144"/>
      <c r="N23" s="154"/>
      <c r="O23" s="135"/>
      <c r="P23" s="136"/>
      <c r="Q23" s="144"/>
      <c r="R23" s="144"/>
      <c r="S23" s="154"/>
      <c r="T23" s="135"/>
      <c r="U23" s="136"/>
      <c r="V23" s="144"/>
      <c r="W23" s="144"/>
      <c r="X23" s="154"/>
    </row>
    <row r="24" spans="1:25" ht="28.5" customHeight="1">
      <c r="A24" s="49"/>
      <c r="B24" s="50"/>
      <c r="C24" s="50"/>
      <c r="D24" s="50"/>
      <c r="E24" s="51"/>
      <c r="F24" s="467" t="s">
        <v>84</v>
      </c>
      <c r="G24" s="468"/>
      <c r="H24" s="468"/>
      <c r="I24" s="469"/>
      <c r="J24" s="164"/>
      <c r="K24" s="165"/>
      <c r="L24" s="166">
        <f>L22</f>
        <v>0</v>
      </c>
      <c r="M24" s="166">
        <f>M22</f>
        <v>2870</v>
      </c>
      <c r="N24" s="167">
        <f>N22</f>
        <v>109390</v>
      </c>
      <c r="O24" s="164"/>
      <c r="P24" s="165"/>
      <c r="Q24" s="166">
        <f>Q22</f>
        <v>0</v>
      </c>
      <c r="R24" s="166">
        <f>R22</f>
        <v>23860</v>
      </c>
      <c r="S24" s="167">
        <f>S22</f>
        <v>286320</v>
      </c>
      <c r="T24" s="164"/>
      <c r="U24" s="165"/>
      <c r="V24" s="166">
        <f>V22</f>
        <v>0</v>
      </c>
      <c r="W24" s="166">
        <f>W22</f>
        <v>145927.6</v>
      </c>
      <c r="X24" s="167">
        <f>X22</f>
        <v>40272.399999999994</v>
      </c>
    </row>
    <row r="25" spans="1:25" ht="19.5" customHeight="1" thickBot="1">
      <c r="A25" s="49"/>
      <c r="B25" s="50"/>
      <c r="C25" s="50"/>
      <c r="D25" s="50"/>
      <c r="E25" s="51"/>
      <c r="F25" s="132"/>
      <c r="G25" s="133"/>
      <c r="H25" s="133"/>
      <c r="I25" s="134"/>
      <c r="J25" s="142"/>
      <c r="K25" s="168"/>
      <c r="L25" s="169"/>
      <c r="M25" s="170"/>
      <c r="N25" s="171"/>
      <c r="O25" s="142"/>
      <c r="P25" s="168"/>
      <c r="Q25" s="169"/>
      <c r="R25" s="170"/>
      <c r="S25" s="171"/>
      <c r="T25" s="142"/>
      <c r="U25" s="168"/>
      <c r="V25" s="169"/>
      <c r="W25" s="170"/>
      <c r="X25" s="171"/>
      <c r="Y25" s="172"/>
    </row>
    <row r="26" spans="1:25" s="175" customFormat="1" ht="28.5" customHeight="1" thickBot="1">
      <c r="A26" s="458"/>
      <c r="B26" s="459"/>
      <c r="C26" s="459"/>
      <c r="D26" s="459"/>
      <c r="E26" s="173"/>
      <c r="F26" s="460"/>
      <c r="G26" s="461"/>
      <c r="H26" s="461"/>
      <c r="I26" s="462"/>
      <c r="J26" s="463"/>
      <c r="K26" s="464"/>
      <c r="L26" s="464"/>
      <c r="M26" s="464"/>
      <c r="N26" s="465"/>
      <c r="O26" s="463"/>
      <c r="P26" s="464"/>
      <c r="Q26" s="464"/>
      <c r="R26" s="464"/>
      <c r="S26" s="465"/>
      <c r="T26" s="463"/>
      <c r="U26" s="464"/>
      <c r="V26" s="464"/>
      <c r="W26" s="464"/>
      <c r="X26" s="465"/>
    </row>
    <row r="27" spans="1:25" s="175" customFormat="1" ht="20.100000000000001" customHeight="1">
      <c r="A27" s="384"/>
      <c r="B27" s="385"/>
      <c r="C27" s="466"/>
      <c r="D27" s="176"/>
      <c r="E27" s="177"/>
      <c r="F27" s="178"/>
      <c r="G27" s="178"/>
      <c r="H27" s="178"/>
      <c r="I27" s="178"/>
      <c r="J27" s="179"/>
      <c r="K27" s="180"/>
      <c r="L27" s="180"/>
      <c r="M27" s="180"/>
      <c r="N27" s="181"/>
      <c r="O27" s="179"/>
      <c r="P27" s="180"/>
      <c r="Q27" s="180"/>
      <c r="R27" s="180"/>
      <c r="S27" s="181"/>
      <c r="T27" s="179"/>
      <c r="U27" s="180"/>
      <c r="V27" s="180"/>
      <c r="W27" s="180"/>
      <c r="X27" s="181"/>
    </row>
    <row r="28" spans="1:25" s="175" customFormat="1" ht="13.5" customHeight="1">
      <c r="A28" s="448" t="s">
        <v>87</v>
      </c>
      <c r="B28" s="449"/>
      <c r="C28" s="449"/>
      <c r="D28" s="449"/>
      <c r="E28" s="94"/>
      <c r="F28" s="448" t="s">
        <v>88</v>
      </c>
      <c r="G28" s="452"/>
      <c r="H28" s="454" t="s">
        <v>89</v>
      </c>
      <c r="I28" s="449"/>
      <c r="J28" s="448"/>
      <c r="K28" s="449"/>
      <c r="L28" s="449"/>
      <c r="M28" s="449"/>
      <c r="N28" s="456"/>
      <c r="O28" s="448"/>
      <c r="P28" s="449"/>
      <c r="Q28" s="449"/>
      <c r="R28" s="449"/>
      <c r="S28" s="456"/>
      <c r="T28" s="448"/>
      <c r="U28" s="449"/>
      <c r="V28" s="449"/>
      <c r="W28" s="449"/>
      <c r="X28" s="456"/>
    </row>
    <row r="29" spans="1:25" s="175" customFormat="1" ht="24" customHeight="1">
      <c r="A29" s="450"/>
      <c r="B29" s="451"/>
      <c r="C29" s="451"/>
      <c r="D29" s="451"/>
      <c r="E29" s="182"/>
      <c r="F29" s="450"/>
      <c r="G29" s="453"/>
      <c r="H29" s="455"/>
      <c r="I29" s="451"/>
      <c r="J29" s="450"/>
      <c r="K29" s="451"/>
      <c r="L29" s="451"/>
      <c r="M29" s="451"/>
      <c r="N29" s="457"/>
      <c r="O29" s="450"/>
      <c r="P29" s="451"/>
      <c r="Q29" s="451"/>
      <c r="R29" s="451"/>
      <c r="S29" s="457"/>
      <c r="T29" s="450"/>
      <c r="U29" s="451"/>
      <c r="V29" s="451"/>
      <c r="W29" s="451"/>
      <c r="X29" s="457"/>
    </row>
    <row r="30" spans="1:25" s="175" customFormat="1" ht="35.1" customHeight="1">
      <c r="A30" s="432"/>
      <c r="B30" s="433"/>
      <c r="C30" s="436"/>
      <c r="D30" s="437"/>
      <c r="E30" s="183"/>
      <c r="F30" s="438">
        <v>1</v>
      </c>
      <c r="G30" s="439"/>
      <c r="H30" s="184" t="s">
        <v>90</v>
      </c>
      <c r="I30" s="185"/>
      <c r="J30" s="440" t="s">
        <v>374</v>
      </c>
      <c r="K30" s="441"/>
      <c r="L30" s="441"/>
      <c r="M30" s="441"/>
      <c r="N30" s="442"/>
      <c r="O30" s="440" t="s">
        <v>375</v>
      </c>
      <c r="P30" s="441"/>
      <c r="Q30" s="441"/>
      <c r="R30" s="441"/>
      <c r="S30" s="442"/>
      <c r="T30" s="440" t="s">
        <v>151</v>
      </c>
      <c r="U30" s="441"/>
      <c r="V30" s="441"/>
      <c r="W30" s="441"/>
      <c r="X30" s="442"/>
    </row>
    <row r="31" spans="1:25" s="175" customFormat="1" ht="35.1" customHeight="1" thickBot="1">
      <c r="A31" s="434"/>
      <c r="B31" s="435"/>
      <c r="C31" s="443"/>
      <c r="D31" s="444"/>
      <c r="E31" s="183"/>
      <c r="F31" s="391">
        <v>2</v>
      </c>
      <c r="G31" s="399"/>
      <c r="H31" s="400" t="s">
        <v>94</v>
      </c>
      <c r="I31" s="401"/>
      <c r="J31" s="429"/>
      <c r="K31" s="430"/>
      <c r="L31" s="430"/>
      <c r="M31" s="430"/>
      <c r="N31" s="431"/>
      <c r="O31" s="429"/>
      <c r="P31" s="430"/>
      <c r="Q31" s="430"/>
      <c r="R31" s="430"/>
      <c r="S31" s="431"/>
      <c r="T31" s="429"/>
      <c r="U31" s="430"/>
      <c r="V31" s="430"/>
      <c r="W31" s="430"/>
      <c r="X31" s="431"/>
    </row>
    <row r="32" spans="1:25" s="175" customFormat="1" ht="35.1" customHeight="1">
      <c r="A32" s="414"/>
      <c r="B32" s="415"/>
      <c r="C32" s="186"/>
      <c r="D32" s="187"/>
      <c r="E32" s="183"/>
      <c r="F32" s="391">
        <v>3</v>
      </c>
      <c r="G32" s="399"/>
      <c r="H32" s="400" t="s">
        <v>95</v>
      </c>
      <c r="I32" s="401"/>
      <c r="J32" s="421"/>
      <c r="K32" s="422"/>
      <c r="L32" s="422"/>
      <c r="M32" s="422"/>
      <c r="N32" s="423"/>
      <c r="O32" s="421"/>
      <c r="P32" s="422"/>
      <c r="Q32" s="422"/>
      <c r="R32" s="422"/>
      <c r="S32" s="423"/>
      <c r="T32" s="421"/>
      <c r="U32" s="422"/>
      <c r="V32" s="422"/>
      <c r="W32" s="422"/>
      <c r="X32" s="423"/>
    </row>
    <row r="33" spans="1:24" s="175" customFormat="1" ht="35.1" customHeight="1" thickBot="1">
      <c r="A33" s="416"/>
      <c r="B33" s="417"/>
      <c r="C33" s="188"/>
      <c r="D33" s="189"/>
      <c r="E33" s="183"/>
      <c r="F33" s="391">
        <v>4</v>
      </c>
      <c r="G33" s="399"/>
      <c r="H33" s="400" t="s">
        <v>97</v>
      </c>
      <c r="I33" s="401"/>
      <c r="J33" s="445"/>
      <c r="K33" s="446"/>
      <c r="L33" s="446"/>
      <c r="M33" s="446"/>
      <c r="N33" s="447"/>
      <c r="O33" s="445"/>
      <c r="P33" s="446"/>
      <c r="Q33" s="446"/>
      <c r="R33" s="446"/>
      <c r="S33" s="447"/>
      <c r="T33" s="445"/>
      <c r="U33" s="446"/>
      <c r="V33" s="446"/>
      <c r="W33" s="446"/>
      <c r="X33" s="447"/>
    </row>
    <row r="34" spans="1:24" s="175" customFormat="1" ht="35.1" customHeight="1">
      <c r="A34" s="414"/>
      <c r="B34" s="415"/>
      <c r="C34" s="186"/>
      <c r="D34" s="187"/>
      <c r="E34" s="183"/>
      <c r="F34" s="391">
        <v>5</v>
      </c>
      <c r="G34" s="399"/>
      <c r="H34" s="400" t="s">
        <v>98</v>
      </c>
      <c r="I34" s="401"/>
      <c r="J34" s="418"/>
      <c r="K34" s="419"/>
      <c r="L34" s="419"/>
      <c r="M34" s="419"/>
      <c r="N34" s="420"/>
      <c r="O34" s="418"/>
      <c r="P34" s="419"/>
      <c r="Q34" s="419"/>
      <c r="R34" s="419"/>
      <c r="S34" s="420"/>
      <c r="T34" s="418"/>
      <c r="U34" s="419"/>
      <c r="V34" s="419"/>
      <c r="W34" s="419"/>
      <c r="X34" s="420"/>
    </row>
    <row r="35" spans="1:24" s="175" customFormat="1" ht="35.1" customHeight="1" thickBot="1">
      <c r="A35" s="416"/>
      <c r="B35" s="417"/>
      <c r="C35" s="188"/>
      <c r="D35" s="189"/>
      <c r="E35" s="183"/>
      <c r="F35" s="391">
        <v>6</v>
      </c>
      <c r="G35" s="399"/>
      <c r="H35" s="427" t="s">
        <v>99</v>
      </c>
      <c r="I35" s="428"/>
      <c r="J35" s="408"/>
      <c r="K35" s="409"/>
      <c r="L35" s="409"/>
      <c r="M35" s="409"/>
      <c r="N35" s="410"/>
      <c r="O35" s="408"/>
      <c r="P35" s="409"/>
      <c r="Q35" s="409"/>
      <c r="R35" s="409"/>
      <c r="S35" s="410"/>
      <c r="T35" s="408"/>
      <c r="U35" s="409"/>
      <c r="V35" s="409"/>
      <c r="W35" s="409"/>
      <c r="X35" s="410"/>
    </row>
    <row r="36" spans="1:24" s="175" customFormat="1" ht="35.1" customHeight="1">
      <c r="A36" s="414"/>
      <c r="B36" s="415"/>
      <c r="C36" s="186"/>
      <c r="D36" s="187"/>
      <c r="E36" s="183"/>
      <c r="F36" s="391">
        <v>7</v>
      </c>
      <c r="G36" s="399"/>
      <c r="H36" s="427" t="s">
        <v>100</v>
      </c>
      <c r="I36" s="428"/>
      <c r="J36" s="408"/>
      <c r="K36" s="409"/>
      <c r="L36" s="409"/>
      <c r="M36" s="409"/>
      <c r="N36" s="410"/>
      <c r="O36" s="408"/>
      <c r="P36" s="409"/>
      <c r="Q36" s="409"/>
      <c r="R36" s="409"/>
      <c r="S36" s="410"/>
      <c r="T36" s="408"/>
      <c r="U36" s="409"/>
      <c r="V36" s="409"/>
      <c r="W36" s="409"/>
      <c r="X36" s="410"/>
    </row>
    <row r="37" spans="1:24" s="175" customFormat="1" ht="35.1" customHeight="1" thickBot="1">
      <c r="A37" s="416"/>
      <c r="B37" s="417"/>
      <c r="C37" s="188"/>
      <c r="D37" s="189"/>
      <c r="E37" s="183"/>
      <c r="F37" s="391">
        <v>8</v>
      </c>
      <c r="G37" s="399"/>
      <c r="H37" s="400" t="s">
        <v>101</v>
      </c>
      <c r="I37" s="401"/>
      <c r="J37" s="408"/>
      <c r="K37" s="409"/>
      <c r="L37" s="409"/>
      <c r="M37" s="409"/>
      <c r="N37" s="410"/>
      <c r="O37" s="408"/>
      <c r="P37" s="409"/>
      <c r="Q37" s="409"/>
      <c r="R37" s="409"/>
      <c r="S37" s="410"/>
      <c r="T37" s="408"/>
      <c r="U37" s="409"/>
      <c r="V37" s="409"/>
      <c r="W37" s="409"/>
      <c r="X37" s="410"/>
    </row>
    <row r="38" spans="1:24" s="175" customFormat="1" ht="35.1" customHeight="1">
      <c r="A38" s="414"/>
      <c r="B38" s="415"/>
      <c r="C38" s="186"/>
      <c r="D38" s="187"/>
      <c r="E38" s="183"/>
      <c r="F38" s="391">
        <v>9</v>
      </c>
      <c r="G38" s="399"/>
      <c r="H38" s="400" t="s">
        <v>102</v>
      </c>
      <c r="I38" s="401"/>
      <c r="J38" s="421" t="s">
        <v>376</v>
      </c>
      <c r="K38" s="422"/>
      <c r="L38" s="422"/>
      <c r="M38" s="422"/>
      <c r="N38" s="423"/>
      <c r="O38" s="424"/>
      <c r="P38" s="425"/>
      <c r="Q38" s="425"/>
      <c r="R38" s="425"/>
      <c r="S38" s="426"/>
      <c r="T38" s="421"/>
      <c r="U38" s="422"/>
      <c r="V38" s="422"/>
      <c r="W38" s="422"/>
      <c r="X38" s="423"/>
    </row>
    <row r="39" spans="1:24" s="175" customFormat="1" ht="35.1" customHeight="1" thickBot="1">
      <c r="A39" s="416"/>
      <c r="B39" s="417"/>
      <c r="C39" s="188"/>
      <c r="D39" s="189"/>
      <c r="E39" s="183"/>
      <c r="F39" s="391">
        <v>10</v>
      </c>
      <c r="G39" s="399"/>
      <c r="H39" s="400" t="s">
        <v>104</v>
      </c>
      <c r="I39" s="401"/>
      <c r="J39" s="408"/>
      <c r="K39" s="409"/>
      <c r="L39" s="409"/>
      <c r="M39" s="409"/>
      <c r="N39" s="410"/>
      <c r="O39" s="408"/>
      <c r="P39" s="409"/>
      <c r="Q39" s="409"/>
      <c r="R39" s="409"/>
      <c r="S39" s="410"/>
      <c r="T39" s="408"/>
      <c r="U39" s="409"/>
      <c r="V39" s="409"/>
      <c r="W39" s="409"/>
      <c r="X39" s="410"/>
    </row>
    <row r="40" spans="1:24" s="175" customFormat="1" ht="35.1" customHeight="1">
      <c r="A40" s="414"/>
      <c r="B40" s="415"/>
      <c r="C40" s="190"/>
      <c r="D40" s="191"/>
      <c r="E40" s="183"/>
      <c r="F40" s="391">
        <v>11</v>
      </c>
      <c r="G40" s="399"/>
      <c r="H40" s="400" t="s">
        <v>105</v>
      </c>
      <c r="I40" s="401"/>
      <c r="J40" s="408"/>
      <c r="K40" s="409"/>
      <c r="L40" s="409"/>
      <c r="M40" s="409"/>
      <c r="N40" s="410"/>
      <c r="O40" s="408"/>
      <c r="P40" s="409"/>
      <c r="Q40" s="409"/>
      <c r="R40" s="409"/>
      <c r="S40" s="410"/>
      <c r="T40" s="408"/>
      <c r="U40" s="409"/>
      <c r="V40" s="409"/>
      <c r="W40" s="409"/>
      <c r="X40" s="410"/>
    </row>
    <row r="41" spans="1:24" s="175" customFormat="1" ht="35.1" customHeight="1" thickBot="1">
      <c r="A41" s="416"/>
      <c r="B41" s="417"/>
      <c r="C41" s="188"/>
      <c r="D41" s="189"/>
      <c r="E41" s="183"/>
      <c r="F41" s="391">
        <v>12</v>
      </c>
      <c r="G41" s="399"/>
      <c r="H41" s="400" t="s">
        <v>106</v>
      </c>
      <c r="I41" s="401"/>
      <c r="J41" s="408"/>
      <c r="K41" s="409"/>
      <c r="L41" s="409"/>
      <c r="M41" s="409"/>
      <c r="N41" s="410"/>
      <c r="O41" s="408"/>
      <c r="P41" s="409"/>
      <c r="Q41" s="409"/>
      <c r="R41" s="409"/>
      <c r="S41" s="410"/>
      <c r="T41" s="408"/>
      <c r="U41" s="409"/>
      <c r="V41" s="409"/>
      <c r="W41" s="409"/>
      <c r="X41" s="410"/>
    </row>
    <row r="42" spans="1:24" s="175" customFormat="1" ht="35.1" customHeight="1">
      <c r="A42" s="192" t="s">
        <v>107</v>
      </c>
      <c r="B42" s="193"/>
      <c r="C42" s="193"/>
      <c r="D42" s="193"/>
      <c r="E42" s="194"/>
      <c r="F42" s="391">
        <v>13</v>
      </c>
      <c r="G42" s="399"/>
      <c r="H42" s="400" t="s">
        <v>108</v>
      </c>
      <c r="I42" s="401"/>
      <c r="J42" s="411" t="s">
        <v>377</v>
      </c>
      <c r="K42" s="412"/>
      <c r="L42" s="412"/>
      <c r="M42" s="412"/>
      <c r="N42" s="413"/>
      <c r="O42" s="411" t="s">
        <v>378</v>
      </c>
      <c r="P42" s="412"/>
      <c r="Q42" s="412"/>
      <c r="R42" s="412"/>
      <c r="S42" s="413"/>
      <c r="T42" s="411" t="s">
        <v>379</v>
      </c>
      <c r="U42" s="412"/>
      <c r="V42" s="412"/>
      <c r="W42" s="412"/>
      <c r="X42" s="413"/>
    </row>
    <row r="43" spans="1:24" s="175" customFormat="1" ht="35.1" customHeight="1">
      <c r="A43" s="195"/>
      <c r="B43" s="196"/>
      <c r="C43" s="196"/>
      <c r="D43" s="196"/>
      <c r="E43" s="183"/>
      <c r="F43" s="391">
        <v>14</v>
      </c>
      <c r="G43" s="399"/>
      <c r="H43" s="400" t="s">
        <v>112</v>
      </c>
      <c r="I43" s="401"/>
      <c r="J43" s="405">
        <v>44839</v>
      </c>
      <c r="K43" s="406"/>
      <c r="L43" s="406"/>
      <c r="M43" s="406"/>
      <c r="N43" s="407"/>
      <c r="O43" s="405">
        <v>44853</v>
      </c>
      <c r="P43" s="406"/>
      <c r="Q43" s="406"/>
      <c r="R43" s="406"/>
      <c r="S43" s="407"/>
      <c r="T43" s="405">
        <v>44855</v>
      </c>
      <c r="U43" s="406"/>
      <c r="V43" s="406"/>
      <c r="W43" s="406"/>
      <c r="X43" s="407"/>
    </row>
    <row r="44" spans="1:24" s="175" customFormat="1" ht="35.1" customHeight="1">
      <c r="A44" s="192"/>
      <c r="B44" s="193"/>
      <c r="C44" s="193"/>
      <c r="D44" s="193"/>
      <c r="E44" s="194"/>
      <c r="F44" s="391">
        <v>15</v>
      </c>
      <c r="G44" s="399"/>
      <c r="H44" s="400" t="s">
        <v>113</v>
      </c>
      <c r="I44" s="401"/>
      <c r="J44" s="408" t="s">
        <v>150</v>
      </c>
      <c r="K44" s="409"/>
      <c r="L44" s="409"/>
      <c r="M44" s="409"/>
      <c r="N44" s="410"/>
      <c r="O44" s="408" t="s">
        <v>150</v>
      </c>
      <c r="P44" s="409"/>
      <c r="Q44" s="409"/>
      <c r="R44" s="409"/>
      <c r="S44" s="410"/>
      <c r="T44" s="408" t="s">
        <v>149</v>
      </c>
      <c r="U44" s="409"/>
      <c r="V44" s="409"/>
      <c r="W44" s="409"/>
      <c r="X44" s="410"/>
    </row>
    <row r="45" spans="1:24" s="175" customFormat="1" ht="35.1" customHeight="1">
      <c r="A45" s="195"/>
      <c r="B45" s="196"/>
      <c r="C45" s="196"/>
      <c r="D45" s="196"/>
      <c r="E45" s="197"/>
      <c r="F45" s="391">
        <v>16</v>
      </c>
      <c r="G45" s="399"/>
      <c r="H45" s="400" t="s">
        <v>116</v>
      </c>
      <c r="I45" s="401"/>
      <c r="J45" s="402"/>
      <c r="K45" s="403"/>
      <c r="L45" s="403"/>
      <c r="M45" s="403"/>
      <c r="N45" s="404"/>
      <c r="O45" s="402"/>
      <c r="P45" s="403"/>
      <c r="Q45" s="403"/>
      <c r="R45" s="403"/>
      <c r="S45" s="404"/>
      <c r="T45" s="517" t="s">
        <v>380</v>
      </c>
      <c r="U45" s="518"/>
      <c r="V45" s="518"/>
      <c r="W45" s="518"/>
      <c r="X45" s="519"/>
    </row>
    <row r="46" spans="1:24" s="175" customFormat="1" ht="35.1" customHeight="1">
      <c r="A46" s="192"/>
      <c r="B46" s="193"/>
      <c r="C46" s="193"/>
      <c r="D46" s="193"/>
      <c r="E46" s="198"/>
      <c r="F46" s="391">
        <v>17</v>
      </c>
      <c r="G46" s="399"/>
      <c r="H46" s="400" t="s">
        <v>117</v>
      </c>
      <c r="I46" s="401"/>
      <c r="J46" s="396" t="s">
        <v>381</v>
      </c>
      <c r="K46" s="397"/>
      <c r="L46" s="397"/>
      <c r="M46" s="397"/>
      <c r="N46" s="398"/>
      <c r="O46" s="396" t="s">
        <v>382</v>
      </c>
      <c r="P46" s="397"/>
      <c r="Q46" s="397"/>
      <c r="R46" s="397"/>
      <c r="S46" s="398"/>
      <c r="T46" s="609" t="s">
        <v>383</v>
      </c>
      <c r="U46" s="610"/>
      <c r="V46" s="610"/>
      <c r="W46" s="610"/>
      <c r="X46" s="611"/>
    </row>
    <row r="47" spans="1:24" s="175" customFormat="1" ht="35.1" customHeight="1">
      <c r="A47" s="195"/>
      <c r="B47" s="196"/>
      <c r="C47" s="196"/>
      <c r="D47" s="196"/>
      <c r="E47" s="183"/>
      <c r="F47" s="387"/>
      <c r="G47" s="388"/>
      <c r="H47" s="394"/>
      <c r="I47" s="395"/>
      <c r="J47" s="396" t="s">
        <v>384</v>
      </c>
      <c r="K47" s="397"/>
      <c r="L47" s="397"/>
      <c r="M47" s="397"/>
      <c r="N47" s="398"/>
      <c r="O47" s="396" t="s">
        <v>385</v>
      </c>
      <c r="P47" s="397"/>
      <c r="Q47" s="397"/>
      <c r="R47" s="397"/>
      <c r="S47" s="398"/>
      <c r="T47" s="396"/>
      <c r="U47" s="397"/>
      <c r="V47" s="397"/>
      <c r="W47" s="397"/>
      <c r="X47" s="398"/>
    </row>
    <row r="48" spans="1:24" s="175" customFormat="1" ht="35.1" customHeight="1">
      <c r="A48" s="192"/>
      <c r="B48" s="193"/>
      <c r="C48" s="193"/>
      <c r="D48" s="193"/>
      <c r="E48" s="194"/>
      <c r="F48" s="387"/>
      <c r="G48" s="388"/>
      <c r="H48" s="394"/>
      <c r="I48" s="395"/>
      <c r="J48" s="396"/>
      <c r="K48" s="397"/>
      <c r="L48" s="397"/>
      <c r="M48" s="397"/>
      <c r="N48" s="398"/>
      <c r="O48" s="396"/>
      <c r="P48" s="395"/>
      <c r="Q48" s="395"/>
      <c r="R48" s="395"/>
      <c r="S48" s="513"/>
      <c r="T48" s="249"/>
      <c r="U48" s="250"/>
      <c r="V48" s="250"/>
      <c r="W48" s="250"/>
      <c r="X48" s="251"/>
    </row>
    <row r="49" spans="1:25" s="175" customFormat="1" ht="35.1" customHeight="1">
      <c r="A49" s="384"/>
      <c r="B49" s="385"/>
      <c r="C49" s="385"/>
      <c r="D49" s="386"/>
      <c r="E49" s="194"/>
      <c r="F49" s="387"/>
      <c r="G49" s="388"/>
      <c r="H49" s="389"/>
      <c r="I49" s="390"/>
      <c r="J49" s="391"/>
      <c r="K49" s="392"/>
      <c r="L49" s="392"/>
      <c r="M49" s="392"/>
      <c r="N49" s="393"/>
      <c r="O49" s="391"/>
      <c r="P49" s="392"/>
      <c r="Q49" s="392"/>
      <c r="R49" s="392"/>
      <c r="S49" s="393"/>
      <c r="T49" s="249"/>
      <c r="U49" s="250"/>
      <c r="V49" s="250"/>
      <c r="W49" s="250"/>
      <c r="X49" s="251"/>
    </row>
    <row r="50" spans="1:25" s="175" customFormat="1" ht="35.1" customHeight="1">
      <c r="A50" s="192"/>
      <c r="B50" s="193"/>
      <c r="C50" s="193"/>
      <c r="D50" s="193"/>
      <c r="E50" s="194"/>
      <c r="F50" s="202"/>
      <c r="G50" s="202"/>
      <c r="H50" s="389"/>
      <c r="I50" s="390"/>
      <c r="J50" s="203"/>
      <c r="K50" s="204"/>
      <c r="L50" s="204"/>
      <c r="M50" s="204"/>
      <c r="N50" s="205"/>
      <c r="O50" s="203"/>
      <c r="P50" s="204"/>
      <c r="Q50" s="204"/>
      <c r="R50" s="204"/>
      <c r="S50" s="205"/>
      <c r="T50" s="203"/>
      <c r="U50" s="204"/>
      <c r="V50" s="204"/>
      <c r="W50" s="204"/>
      <c r="X50" s="205"/>
    </row>
    <row r="51" spans="1:25" s="175" customFormat="1" ht="35.1" customHeight="1" thickBot="1">
      <c r="A51" s="206"/>
      <c r="B51" s="207"/>
      <c r="C51" s="207"/>
      <c r="D51" s="207"/>
      <c r="E51" s="208"/>
      <c r="F51" s="209"/>
      <c r="G51" s="209"/>
      <c r="H51" s="379"/>
      <c r="I51" s="380"/>
      <c r="J51" s="210"/>
      <c r="K51" s="211"/>
      <c r="L51" s="211"/>
      <c r="M51" s="211"/>
      <c r="N51" s="212"/>
      <c r="O51" s="210"/>
      <c r="P51" s="211"/>
      <c r="Q51" s="211"/>
      <c r="R51" s="211"/>
      <c r="S51" s="212"/>
      <c r="T51" s="210"/>
      <c r="U51" s="211"/>
      <c r="V51" s="211"/>
      <c r="W51" s="211"/>
      <c r="X51" s="212"/>
    </row>
    <row r="52" spans="1:25" s="216" customFormat="1" ht="15">
      <c r="A52" s="213"/>
      <c r="B52" s="124"/>
      <c r="C52" s="124"/>
      <c r="D52" s="124"/>
      <c r="E52" s="124"/>
      <c r="F52" s="175"/>
      <c r="G52" s="178"/>
      <c r="H52" s="178"/>
      <c r="I52" s="214"/>
      <c r="J52" s="175"/>
      <c r="K52" s="175"/>
      <c r="L52" s="215"/>
      <c r="M52" s="213"/>
      <c r="N52" s="213"/>
      <c r="O52" s="175"/>
      <c r="P52" s="175"/>
      <c r="Q52" s="215"/>
      <c r="R52" s="213"/>
      <c r="S52" s="213"/>
      <c r="T52" s="175"/>
      <c r="U52" s="175"/>
      <c r="V52" s="215"/>
      <c r="W52" s="213"/>
      <c r="X52" s="213"/>
      <c r="Y52" s="175"/>
    </row>
    <row r="53" spans="1:25" s="216" customFormat="1" ht="15">
      <c r="A53" s="213"/>
      <c r="B53" s="124"/>
      <c r="C53" s="124"/>
      <c r="D53" s="124"/>
      <c r="E53" s="124"/>
      <c r="F53" s="175"/>
      <c r="G53" s="178"/>
      <c r="H53" s="178"/>
      <c r="I53" s="214"/>
      <c r="J53" s="175"/>
      <c r="K53" s="175"/>
      <c r="L53" s="215"/>
      <c r="M53" s="213"/>
      <c r="N53" s="213"/>
      <c r="O53" s="175"/>
      <c r="P53" s="175"/>
      <c r="Q53" s="215"/>
      <c r="R53" s="213"/>
      <c r="S53" s="213"/>
      <c r="T53" s="175"/>
      <c r="U53" s="175"/>
      <c r="V53" s="215"/>
      <c r="W53" s="213"/>
      <c r="X53" s="213"/>
      <c r="Y53" s="175"/>
    </row>
    <row r="54" spans="1:25" s="217" customFormat="1">
      <c r="A54" s="213"/>
      <c r="B54" s="124"/>
      <c r="C54" s="124"/>
      <c r="D54" s="124"/>
      <c r="E54" s="124"/>
      <c r="F54" s="175"/>
      <c r="G54" s="178"/>
      <c r="H54" s="178"/>
      <c r="I54" s="214"/>
      <c r="J54" s="175"/>
      <c r="K54" s="175"/>
      <c r="L54" s="215"/>
      <c r="M54" s="213"/>
      <c r="N54" s="213"/>
      <c r="O54" s="175"/>
      <c r="P54" s="175"/>
      <c r="Q54" s="215"/>
      <c r="R54" s="213"/>
      <c r="S54" s="213"/>
      <c r="T54" s="175"/>
      <c r="U54" s="175"/>
      <c r="V54" s="215"/>
      <c r="W54" s="213"/>
      <c r="X54" s="213"/>
      <c r="Y54" s="175"/>
    </row>
    <row r="55" spans="1:25" s="217" customFormat="1">
      <c r="A55" s="213"/>
      <c r="B55" s="124"/>
      <c r="C55" s="124"/>
      <c r="D55" s="124"/>
      <c r="E55" s="124"/>
      <c r="F55" s="175"/>
      <c r="G55" s="178"/>
      <c r="H55" s="178"/>
      <c r="I55" s="214"/>
      <c r="J55" s="175"/>
      <c r="K55" s="175"/>
      <c r="L55" s="215"/>
      <c r="M55" s="213"/>
      <c r="N55" s="213"/>
      <c r="O55" s="175"/>
      <c r="P55" s="175"/>
      <c r="Q55" s="215"/>
      <c r="R55" s="213"/>
      <c r="S55" s="213"/>
      <c r="T55" s="175"/>
      <c r="U55" s="175"/>
      <c r="V55" s="215"/>
      <c r="W55" s="213"/>
      <c r="X55" s="213"/>
      <c r="Y55" s="175"/>
    </row>
    <row r="56" spans="1:25" s="217" customFormat="1">
      <c r="A56" s="213"/>
      <c r="B56" s="124"/>
      <c r="C56" s="124"/>
      <c r="D56" s="124"/>
      <c r="E56" s="124"/>
      <c r="F56" s="175"/>
      <c r="G56" s="178"/>
      <c r="H56" s="178"/>
      <c r="I56" s="214"/>
      <c r="J56" s="175"/>
      <c r="K56" s="175"/>
      <c r="L56" s="215"/>
      <c r="M56" s="213"/>
      <c r="N56" s="213"/>
      <c r="O56" s="175"/>
      <c r="P56" s="175"/>
      <c r="Q56" s="215"/>
      <c r="R56" s="213"/>
      <c r="S56" s="213"/>
      <c r="T56" s="175"/>
      <c r="U56" s="175"/>
      <c r="V56" s="215"/>
      <c r="W56" s="213"/>
      <c r="X56" s="213"/>
      <c r="Y56" s="175"/>
    </row>
    <row r="57" spans="1:25" s="217" customFormat="1">
      <c r="A57" s="213"/>
      <c r="B57" s="124"/>
      <c r="C57" s="124"/>
      <c r="D57" s="124"/>
      <c r="E57" s="124"/>
      <c r="F57" s="175"/>
      <c r="G57" s="178"/>
      <c r="H57" s="178"/>
      <c r="I57" s="214"/>
      <c r="J57" s="175"/>
      <c r="K57" s="175"/>
      <c r="L57" s="215"/>
      <c r="M57" s="213"/>
      <c r="N57" s="213"/>
      <c r="O57" s="175"/>
      <c r="P57" s="175"/>
      <c r="Q57" s="215"/>
      <c r="R57" s="213"/>
      <c r="S57" s="213"/>
      <c r="T57" s="175"/>
      <c r="U57" s="175"/>
      <c r="V57" s="215"/>
      <c r="W57" s="213"/>
      <c r="X57" s="213"/>
      <c r="Y57" s="175"/>
    </row>
  </sheetData>
  <sheetProtection formatCells="0" formatColumns="0" formatRows="0" insertColumns="0" insertRows="0" insertHyperlinks="0" deleteColumns="0" deleteRows="0" sort="0" autoFilter="0" pivotTables="0"/>
  <mergeCells count="151">
    <mergeCell ref="L1:M1"/>
    <mergeCell ref="Q1:R1"/>
    <mergeCell ref="V1:W1"/>
    <mergeCell ref="F2:I2"/>
    <mergeCell ref="J2:N2"/>
    <mergeCell ref="O2:S2"/>
    <mergeCell ref="T2:X2"/>
    <mergeCell ref="A3:D3"/>
    <mergeCell ref="F3:I3"/>
    <mergeCell ref="J3:N3"/>
    <mergeCell ref="O3:S3"/>
    <mergeCell ref="T3:X3"/>
    <mergeCell ref="A4:D4"/>
    <mergeCell ref="F4:F5"/>
    <mergeCell ref="G4:I5"/>
    <mergeCell ref="J4:N4"/>
    <mergeCell ref="O4:S4"/>
    <mergeCell ref="T4:X4"/>
    <mergeCell ref="A5:A7"/>
    <mergeCell ref="B5:B7"/>
    <mergeCell ref="C5:D5"/>
    <mergeCell ref="J5:J7"/>
    <mergeCell ref="K5:K7"/>
    <mergeCell ref="L5:N5"/>
    <mergeCell ref="O5:O7"/>
    <mergeCell ref="P5:P7"/>
    <mergeCell ref="Q5:S5"/>
    <mergeCell ref="A27:C27"/>
    <mergeCell ref="A28:D29"/>
    <mergeCell ref="F28:G29"/>
    <mergeCell ref="H28:I29"/>
    <mergeCell ref="J28:N29"/>
    <mergeCell ref="O28:S29"/>
    <mergeCell ref="T5:T7"/>
    <mergeCell ref="U5:U7"/>
    <mergeCell ref="V5:X5"/>
    <mergeCell ref="F24:I24"/>
    <mergeCell ref="A26:D26"/>
    <mergeCell ref="F26:I26"/>
    <mergeCell ref="J26:N26"/>
    <mergeCell ref="O26:S26"/>
    <mergeCell ref="T26:X26"/>
    <mergeCell ref="T28:X29"/>
    <mergeCell ref="A30:B31"/>
    <mergeCell ref="C30:D30"/>
    <mergeCell ref="F30:G30"/>
    <mergeCell ref="J30:N30"/>
    <mergeCell ref="O30:S30"/>
    <mergeCell ref="T30:X30"/>
    <mergeCell ref="C31:D31"/>
    <mergeCell ref="F31:G31"/>
    <mergeCell ref="H31:I31"/>
    <mergeCell ref="J31:N31"/>
    <mergeCell ref="O31:S31"/>
    <mergeCell ref="T31:X31"/>
    <mergeCell ref="A32:B33"/>
    <mergeCell ref="F32:G32"/>
    <mergeCell ref="H32:I32"/>
    <mergeCell ref="J32:N32"/>
    <mergeCell ref="O32:S32"/>
    <mergeCell ref="T32:X32"/>
    <mergeCell ref="F33:G33"/>
    <mergeCell ref="H33:I33"/>
    <mergeCell ref="J33:N33"/>
    <mergeCell ref="O33:S33"/>
    <mergeCell ref="T33:X33"/>
    <mergeCell ref="A34:B35"/>
    <mergeCell ref="F34:G34"/>
    <mergeCell ref="H34:I34"/>
    <mergeCell ref="J34:N34"/>
    <mergeCell ref="O34:S34"/>
    <mergeCell ref="T34:X34"/>
    <mergeCell ref="F35:G35"/>
    <mergeCell ref="H35:I35"/>
    <mergeCell ref="J35:N35"/>
    <mergeCell ref="O35:S35"/>
    <mergeCell ref="T35:X35"/>
    <mergeCell ref="A36:B37"/>
    <mergeCell ref="F36:G36"/>
    <mergeCell ref="H36:I36"/>
    <mergeCell ref="J36:N36"/>
    <mergeCell ref="O36:S36"/>
    <mergeCell ref="H39:I39"/>
    <mergeCell ref="J39:N39"/>
    <mergeCell ref="O39:S39"/>
    <mergeCell ref="T36:X36"/>
    <mergeCell ref="F37:G37"/>
    <mergeCell ref="H37:I37"/>
    <mergeCell ref="J37:N37"/>
    <mergeCell ref="O37:S37"/>
    <mergeCell ref="T37:X37"/>
    <mergeCell ref="O41:S41"/>
    <mergeCell ref="T41:X41"/>
    <mergeCell ref="F42:G42"/>
    <mergeCell ref="H42:I42"/>
    <mergeCell ref="J42:N42"/>
    <mergeCell ref="O42:S42"/>
    <mergeCell ref="T42:X42"/>
    <mergeCell ref="T39:X39"/>
    <mergeCell ref="A40:B41"/>
    <mergeCell ref="F40:G40"/>
    <mergeCell ref="H40:I40"/>
    <mergeCell ref="J40:N40"/>
    <mergeCell ref="O40:S40"/>
    <mergeCell ref="T40:X40"/>
    <mergeCell ref="F41:G41"/>
    <mergeCell ref="H41:I41"/>
    <mergeCell ref="J41:N41"/>
    <mergeCell ref="A38:B39"/>
    <mergeCell ref="F38:G38"/>
    <mergeCell ref="H38:I38"/>
    <mergeCell ref="J38:N38"/>
    <mergeCell ref="O38:S38"/>
    <mergeCell ref="T38:X38"/>
    <mergeCell ref="F39:G39"/>
    <mergeCell ref="F43:G43"/>
    <mergeCell ref="H43:I43"/>
    <mergeCell ref="J43:N43"/>
    <mergeCell ref="O43:S43"/>
    <mergeCell ref="T43:X43"/>
    <mergeCell ref="F44:G44"/>
    <mergeCell ref="H44:I44"/>
    <mergeCell ref="J44:N44"/>
    <mergeCell ref="O44:S44"/>
    <mergeCell ref="T44:X44"/>
    <mergeCell ref="T47:X47"/>
    <mergeCell ref="F48:G48"/>
    <mergeCell ref="H48:I48"/>
    <mergeCell ref="J48:N48"/>
    <mergeCell ref="O48:S48"/>
    <mergeCell ref="F45:G45"/>
    <mergeCell ref="H45:I45"/>
    <mergeCell ref="J45:N45"/>
    <mergeCell ref="O45:S45"/>
    <mergeCell ref="T45:X45"/>
    <mergeCell ref="F46:G46"/>
    <mergeCell ref="H46:I46"/>
    <mergeCell ref="J46:N46"/>
    <mergeCell ref="O46:S46"/>
    <mergeCell ref="T46:X46"/>
    <mergeCell ref="H51:I51"/>
    <mergeCell ref="A49:D49"/>
    <mergeCell ref="F49:G49"/>
    <mergeCell ref="H49:I49"/>
    <mergeCell ref="J49:N49"/>
    <mergeCell ref="O49:S49"/>
    <mergeCell ref="H50:I50"/>
    <mergeCell ref="F47:G47"/>
    <mergeCell ref="H47:I47"/>
    <mergeCell ref="J47:N47"/>
    <mergeCell ref="O47:S47"/>
  </mergeCells>
  <printOptions horizontalCentered="1"/>
  <pageMargins left="0.25" right="0.25" top="0.75" bottom="0.75" header="0.3" footer="0.3"/>
  <pageSetup paperSize="8" scale="46" fitToHeight="0" orientation="landscape" verticalDpi="300" r:id="rId1"/>
  <headerFooter alignWithMargins="0">
    <oddFooter>&amp;LKeila Avelino&amp;CPágina &amp;P&amp;R&amp;D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52C3DF-C19A-4840-B1C1-CA2943556310}">
  <sheetPr>
    <tabColor rgb="FF92D050"/>
    <pageSetUpPr fitToPage="1"/>
  </sheetPr>
  <dimension ref="A1:Y61"/>
  <sheetViews>
    <sheetView showGridLines="0" zoomScale="70" zoomScaleNormal="70" zoomScaleSheetLayoutView="25" workbookViewId="0">
      <pane xSplit="9" ySplit="7" topLeftCell="J8" activePane="bottomRight" state="frozen"/>
      <selection pane="topRight" activeCell="D22" sqref="D22"/>
      <selection pane="bottomLeft" activeCell="D22" sqref="D22"/>
      <selection pane="bottomRight" activeCell="A3" sqref="A3:D3"/>
    </sheetView>
  </sheetViews>
  <sheetFormatPr defaultRowHeight="12.75"/>
  <cols>
    <col min="1" max="1" width="10" style="21" customWidth="1"/>
    <col min="2" max="2" width="10" style="22" customWidth="1"/>
    <col min="3" max="3" width="12" style="22" customWidth="1"/>
    <col min="4" max="4" width="15" style="22" customWidth="1"/>
    <col min="5" max="5" width="0.85546875" style="22" customWidth="1"/>
    <col min="6" max="6" width="8.140625" style="23" customWidth="1"/>
    <col min="7" max="8" width="10.42578125" style="23" customWidth="1"/>
    <col min="9" max="9" width="77.7109375" style="23" customWidth="1"/>
    <col min="10" max="11" width="9" style="23" customWidth="1"/>
    <col min="12" max="12" width="19.85546875" style="23" customWidth="1"/>
    <col min="13" max="13" width="21.140625" style="23" customWidth="1"/>
    <col min="14" max="14" width="22.140625" style="23" customWidth="1"/>
    <col min="15" max="16" width="9" style="23" customWidth="1"/>
    <col min="17" max="17" width="19.85546875" style="23" customWidth="1"/>
    <col min="18" max="18" width="21.140625" style="23" customWidth="1"/>
    <col min="19" max="19" width="22.140625" style="23" customWidth="1"/>
    <col min="20" max="21" width="9" style="23" customWidth="1"/>
    <col min="22" max="22" width="19.85546875" style="23" customWidth="1"/>
    <col min="23" max="23" width="19.28515625" style="23" customWidth="1"/>
    <col min="24" max="24" width="20.5703125" style="23" customWidth="1"/>
    <col min="25" max="25" width="14.85546875" style="23" bestFit="1" customWidth="1"/>
    <col min="26" max="257" width="9.140625" style="24"/>
    <col min="258" max="259" width="10" style="24" customWidth="1"/>
    <col min="260" max="260" width="12" style="24" customWidth="1"/>
    <col min="261" max="261" width="15" style="24" customWidth="1"/>
    <col min="262" max="262" width="0.85546875" style="24" customWidth="1"/>
    <col min="263" max="263" width="8.140625" style="24" customWidth="1"/>
    <col min="264" max="264" width="10.42578125" style="24" customWidth="1"/>
    <col min="265" max="265" width="77.7109375" style="24" customWidth="1"/>
    <col min="266" max="267" width="9" style="24" customWidth="1"/>
    <col min="268" max="268" width="19.85546875" style="24" customWidth="1"/>
    <col min="269" max="269" width="21.140625" style="24" customWidth="1"/>
    <col min="270" max="270" width="22.140625" style="24" customWidth="1"/>
    <col min="271" max="272" width="9" style="24" customWidth="1"/>
    <col min="273" max="273" width="19.85546875" style="24" customWidth="1"/>
    <col min="274" max="274" width="21.140625" style="24" customWidth="1"/>
    <col min="275" max="275" width="22.140625" style="24" customWidth="1"/>
    <col min="276" max="277" width="9" style="24" customWidth="1"/>
    <col min="278" max="278" width="19.85546875" style="24" customWidth="1"/>
    <col min="279" max="279" width="19.28515625" style="24" customWidth="1"/>
    <col min="280" max="280" width="20.5703125" style="24" customWidth="1"/>
    <col min="281" max="281" width="14.85546875" style="24" bestFit="1" customWidth="1"/>
    <col min="282" max="513" width="9.140625" style="24"/>
    <col min="514" max="515" width="10" style="24" customWidth="1"/>
    <col min="516" max="516" width="12" style="24" customWidth="1"/>
    <col min="517" max="517" width="15" style="24" customWidth="1"/>
    <col min="518" max="518" width="0.85546875" style="24" customWidth="1"/>
    <col min="519" max="519" width="8.140625" style="24" customWidth="1"/>
    <col min="520" max="520" width="10.42578125" style="24" customWidth="1"/>
    <col min="521" max="521" width="77.7109375" style="24" customWidth="1"/>
    <col min="522" max="523" width="9" style="24" customWidth="1"/>
    <col min="524" max="524" width="19.85546875" style="24" customWidth="1"/>
    <col min="525" max="525" width="21.140625" style="24" customWidth="1"/>
    <col min="526" max="526" width="22.140625" style="24" customWidth="1"/>
    <col min="527" max="528" width="9" style="24" customWidth="1"/>
    <col min="529" max="529" width="19.85546875" style="24" customWidth="1"/>
    <col min="530" max="530" width="21.140625" style="24" customWidth="1"/>
    <col min="531" max="531" width="22.140625" style="24" customWidth="1"/>
    <col min="532" max="533" width="9" style="24" customWidth="1"/>
    <col min="534" max="534" width="19.85546875" style="24" customWidth="1"/>
    <col min="535" max="535" width="19.28515625" style="24" customWidth="1"/>
    <col min="536" max="536" width="20.5703125" style="24" customWidth="1"/>
    <col min="537" max="537" width="14.85546875" style="24" bestFit="1" customWidth="1"/>
    <col min="538" max="769" width="9.140625" style="24"/>
    <col min="770" max="771" width="10" style="24" customWidth="1"/>
    <col min="772" max="772" width="12" style="24" customWidth="1"/>
    <col min="773" max="773" width="15" style="24" customWidth="1"/>
    <col min="774" max="774" width="0.85546875" style="24" customWidth="1"/>
    <col min="775" max="775" width="8.140625" style="24" customWidth="1"/>
    <col min="776" max="776" width="10.42578125" style="24" customWidth="1"/>
    <col min="777" max="777" width="77.7109375" style="24" customWidth="1"/>
    <col min="778" max="779" width="9" style="24" customWidth="1"/>
    <col min="780" max="780" width="19.85546875" style="24" customWidth="1"/>
    <col min="781" max="781" width="21.140625" style="24" customWidth="1"/>
    <col min="782" max="782" width="22.140625" style="24" customWidth="1"/>
    <col min="783" max="784" width="9" style="24" customWidth="1"/>
    <col min="785" max="785" width="19.85546875" style="24" customWidth="1"/>
    <col min="786" max="786" width="21.140625" style="24" customWidth="1"/>
    <col min="787" max="787" width="22.140625" style="24" customWidth="1"/>
    <col min="788" max="789" width="9" style="24" customWidth="1"/>
    <col min="790" max="790" width="19.85546875" style="24" customWidth="1"/>
    <col min="791" max="791" width="19.28515625" style="24" customWidth="1"/>
    <col min="792" max="792" width="20.5703125" style="24" customWidth="1"/>
    <col min="793" max="793" width="14.85546875" style="24" bestFit="1" customWidth="1"/>
    <col min="794" max="1025" width="9.140625" style="24"/>
    <col min="1026" max="1027" width="10" style="24" customWidth="1"/>
    <col min="1028" max="1028" width="12" style="24" customWidth="1"/>
    <col min="1029" max="1029" width="15" style="24" customWidth="1"/>
    <col min="1030" max="1030" width="0.85546875" style="24" customWidth="1"/>
    <col min="1031" max="1031" width="8.140625" style="24" customWidth="1"/>
    <col min="1032" max="1032" width="10.42578125" style="24" customWidth="1"/>
    <col min="1033" max="1033" width="77.7109375" style="24" customWidth="1"/>
    <col min="1034" max="1035" width="9" style="24" customWidth="1"/>
    <col min="1036" max="1036" width="19.85546875" style="24" customWidth="1"/>
    <col min="1037" max="1037" width="21.140625" style="24" customWidth="1"/>
    <col min="1038" max="1038" width="22.140625" style="24" customWidth="1"/>
    <col min="1039" max="1040" width="9" style="24" customWidth="1"/>
    <col min="1041" max="1041" width="19.85546875" style="24" customWidth="1"/>
    <col min="1042" max="1042" width="21.140625" style="24" customWidth="1"/>
    <col min="1043" max="1043" width="22.140625" style="24" customWidth="1"/>
    <col min="1044" max="1045" width="9" style="24" customWidth="1"/>
    <col min="1046" max="1046" width="19.85546875" style="24" customWidth="1"/>
    <col min="1047" max="1047" width="19.28515625" style="24" customWidth="1"/>
    <col min="1048" max="1048" width="20.5703125" style="24" customWidth="1"/>
    <col min="1049" max="1049" width="14.85546875" style="24" bestFit="1" customWidth="1"/>
    <col min="1050" max="1281" width="9.140625" style="24"/>
    <col min="1282" max="1283" width="10" style="24" customWidth="1"/>
    <col min="1284" max="1284" width="12" style="24" customWidth="1"/>
    <col min="1285" max="1285" width="15" style="24" customWidth="1"/>
    <col min="1286" max="1286" width="0.85546875" style="24" customWidth="1"/>
    <col min="1287" max="1287" width="8.140625" style="24" customWidth="1"/>
    <col min="1288" max="1288" width="10.42578125" style="24" customWidth="1"/>
    <col min="1289" max="1289" width="77.7109375" style="24" customWidth="1"/>
    <col min="1290" max="1291" width="9" style="24" customWidth="1"/>
    <col min="1292" max="1292" width="19.85546875" style="24" customWidth="1"/>
    <col min="1293" max="1293" width="21.140625" style="24" customWidth="1"/>
    <col min="1294" max="1294" width="22.140625" style="24" customWidth="1"/>
    <col min="1295" max="1296" width="9" style="24" customWidth="1"/>
    <col min="1297" max="1297" width="19.85546875" style="24" customWidth="1"/>
    <col min="1298" max="1298" width="21.140625" style="24" customWidth="1"/>
    <col min="1299" max="1299" width="22.140625" style="24" customWidth="1"/>
    <col min="1300" max="1301" width="9" style="24" customWidth="1"/>
    <col min="1302" max="1302" width="19.85546875" style="24" customWidth="1"/>
    <col min="1303" max="1303" width="19.28515625" style="24" customWidth="1"/>
    <col min="1304" max="1304" width="20.5703125" style="24" customWidth="1"/>
    <col min="1305" max="1305" width="14.85546875" style="24" bestFit="1" customWidth="1"/>
    <col min="1306" max="1537" width="9.140625" style="24"/>
    <col min="1538" max="1539" width="10" style="24" customWidth="1"/>
    <col min="1540" max="1540" width="12" style="24" customWidth="1"/>
    <col min="1541" max="1541" width="15" style="24" customWidth="1"/>
    <col min="1542" max="1542" width="0.85546875" style="24" customWidth="1"/>
    <col min="1543" max="1543" width="8.140625" style="24" customWidth="1"/>
    <col min="1544" max="1544" width="10.42578125" style="24" customWidth="1"/>
    <col min="1545" max="1545" width="77.7109375" style="24" customWidth="1"/>
    <col min="1546" max="1547" width="9" style="24" customWidth="1"/>
    <col min="1548" max="1548" width="19.85546875" style="24" customWidth="1"/>
    <col min="1549" max="1549" width="21.140625" style="24" customWidth="1"/>
    <col min="1550" max="1550" width="22.140625" style="24" customWidth="1"/>
    <col min="1551" max="1552" width="9" style="24" customWidth="1"/>
    <col min="1553" max="1553" width="19.85546875" style="24" customWidth="1"/>
    <col min="1554" max="1554" width="21.140625" style="24" customWidth="1"/>
    <col min="1555" max="1555" width="22.140625" style="24" customWidth="1"/>
    <col min="1556" max="1557" width="9" style="24" customWidth="1"/>
    <col min="1558" max="1558" width="19.85546875" style="24" customWidth="1"/>
    <col min="1559" max="1559" width="19.28515625" style="24" customWidth="1"/>
    <col min="1560" max="1560" width="20.5703125" style="24" customWidth="1"/>
    <col min="1561" max="1561" width="14.85546875" style="24" bestFit="1" customWidth="1"/>
    <col min="1562" max="1793" width="9.140625" style="24"/>
    <col min="1794" max="1795" width="10" style="24" customWidth="1"/>
    <col min="1796" max="1796" width="12" style="24" customWidth="1"/>
    <col min="1797" max="1797" width="15" style="24" customWidth="1"/>
    <col min="1798" max="1798" width="0.85546875" style="24" customWidth="1"/>
    <col min="1799" max="1799" width="8.140625" style="24" customWidth="1"/>
    <col min="1800" max="1800" width="10.42578125" style="24" customWidth="1"/>
    <col min="1801" max="1801" width="77.7109375" style="24" customWidth="1"/>
    <col min="1802" max="1803" width="9" style="24" customWidth="1"/>
    <col min="1804" max="1804" width="19.85546875" style="24" customWidth="1"/>
    <col min="1805" max="1805" width="21.140625" style="24" customWidth="1"/>
    <col min="1806" max="1806" width="22.140625" style="24" customWidth="1"/>
    <col min="1807" max="1808" width="9" style="24" customWidth="1"/>
    <col min="1809" max="1809" width="19.85546875" style="24" customWidth="1"/>
    <col min="1810" max="1810" width="21.140625" style="24" customWidth="1"/>
    <col min="1811" max="1811" width="22.140625" style="24" customWidth="1"/>
    <col min="1812" max="1813" width="9" style="24" customWidth="1"/>
    <col min="1814" max="1814" width="19.85546875" style="24" customWidth="1"/>
    <col min="1815" max="1815" width="19.28515625" style="24" customWidth="1"/>
    <col min="1816" max="1816" width="20.5703125" style="24" customWidth="1"/>
    <col min="1817" max="1817" width="14.85546875" style="24" bestFit="1" customWidth="1"/>
    <col min="1818" max="2049" width="9.140625" style="24"/>
    <col min="2050" max="2051" width="10" style="24" customWidth="1"/>
    <col min="2052" max="2052" width="12" style="24" customWidth="1"/>
    <col min="2053" max="2053" width="15" style="24" customWidth="1"/>
    <col min="2054" max="2054" width="0.85546875" style="24" customWidth="1"/>
    <col min="2055" max="2055" width="8.140625" style="24" customWidth="1"/>
    <col min="2056" max="2056" width="10.42578125" style="24" customWidth="1"/>
    <col min="2057" max="2057" width="77.7109375" style="24" customWidth="1"/>
    <col min="2058" max="2059" width="9" style="24" customWidth="1"/>
    <col min="2060" max="2060" width="19.85546875" style="24" customWidth="1"/>
    <col min="2061" max="2061" width="21.140625" style="24" customWidth="1"/>
    <col min="2062" max="2062" width="22.140625" style="24" customWidth="1"/>
    <col min="2063" max="2064" width="9" style="24" customWidth="1"/>
    <col min="2065" max="2065" width="19.85546875" style="24" customWidth="1"/>
    <col min="2066" max="2066" width="21.140625" style="24" customWidth="1"/>
    <col min="2067" max="2067" width="22.140625" style="24" customWidth="1"/>
    <col min="2068" max="2069" width="9" style="24" customWidth="1"/>
    <col min="2070" max="2070" width="19.85546875" style="24" customWidth="1"/>
    <col min="2071" max="2071" width="19.28515625" style="24" customWidth="1"/>
    <col min="2072" max="2072" width="20.5703125" style="24" customWidth="1"/>
    <col min="2073" max="2073" width="14.85546875" style="24" bestFit="1" customWidth="1"/>
    <col min="2074" max="2305" width="9.140625" style="24"/>
    <col min="2306" max="2307" width="10" style="24" customWidth="1"/>
    <col min="2308" max="2308" width="12" style="24" customWidth="1"/>
    <col min="2309" max="2309" width="15" style="24" customWidth="1"/>
    <col min="2310" max="2310" width="0.85546875" style="24" customWidth="1"/>
    <col min="2311" max="2311" width="8.140625" style="24" customWidth="1"/>
    <col min="2312" max="2312" width="10.42578125" style="24" customWidth="1"/>
    <col min="2313" max="2313" width="77.7109375" style="24" customWidth="1"/>
    <col min="2314" max="2315" width="9" style="24" customWidth="1"/>
    <col min="2316" max="2316" width="19.85546875" style="24" customWidth="1"/>
    <col min="2317" max="2317" width="21.140625" style="24" customWidth="1"/>
    <col min="2318" max="2318" width="22.140625" style="24" customWidth="1"/>
    <col min="2319" max="2320" width="9" style="24" customWidth="1"/>
    <col min="2321" max="2321" width="19.85546875" style="24" customWidth="1"/>
    <col min="2322" max="2322" width="21.140625" style="24" customWidth="1"/>
    <col min="2323" max="2323" width="22.140625" style="24" customWidth="1"/>
    <col min="2324" max="2325" width="9" style="24" customWidth="1"/>
    <col min="2326" max="2326" width="19.85546875" style="24" customWidth="1"/>
    <col min="2327" max="2327" width="19.28515625" style="24" customWidth="1"/>
    <col min="2328" max="2328" width="20.5703125" style="24" customWidth="1"/>
    <col min="2329" max="2329" width="14.85546875" style="24" bestFit="1" customWidth="1"/>
    <col min="2330" max="2561" width="9.140625" style="24"/>
    <col min="2562" max="2563" width="10" style="24" customWidth="1"/>
    <col min="2564" max="2564" width="12" style="24" customWidth="1"/>
    <col min="2565" max="2565" width="15" style="24" customWidth="1"/>
    <col min="2566" max="2566" width="0.85546875" style="24" customWidth="1"/>
    <col min="2567" max="2567" width="8.140625" style="24" customWidth="1"/>
    <col min="2568" max="2568" width="10.42578125" style="24" customWidth="1"/>
    <col min="2569" max="2569" width="77.7109375" style="24" customWidth="1"/>
    <col min="2570" max="2571" width="9" style="24" customWidth="1"/>
    <col min="2572" max="2572" width="19.85546875" style="24" customWidth="1"/>
    <col min="2573" max="2573" width="21.140625" style="24" customWidth="1"/>
    <col min="2574" max="2574" width="22.140625" style="24" customWidth="1"/>
    <col min="2575" max="2576" width="9" style="24" customWidth="1"/>
    <col min="2577" max="2577" width="19.85546875" style="24" customWidth="1"/>
    <col min="2578" max="2578" width="21.140625" style="24" customWidth="1"/>
    <col min="2579" max="2579" width="22.140625" style="24" customWidth="1"/>
    <col min="2580" max="2581" width="9" style="24" customWidth="1"/>
    <col min="2582" max="2582" width="19.85546875" style="24" customWidth="1"/>
    <col min="2583" max="2583" width="19.28515625" style="24" customWidth="1"/>
    <col min="2584" max="2584" width="20.5703125" style="24" customWidth="1"/>
    <col min="2585" max="2585" width="14.85546875" style="24" bestFit="1" customWidth="1"/>
    <col min="2586" max="2817" width="9.140625" style="24"/>
    <col min="2818" max="2819" width="10" style="24" customWidth="1"/>
    <col min="2820" max="2820" width="12" style="24" customWidth="1"/>
    <col min="2821" max="2821" width="15" style="24" customWidth="1"/>
    <col min="2822" max="2822" width="0.85546875" style="24" customWidth="1"/>
    <col min="2823" max="2823" width="8.140625" style="24" customWidth="1"/>
    <col min="2824" max="2824" width="10.42578125" style="24" customWidth="1"/>
    <col min="2825" max="2825" width="77.7109375" style="24" customWidth="1"/>
    <col min="2826" max="2827" width="9" style="24" customWidth="1"/>
    <col min="2828" max="2828" width="19.85546875" style="24" customWidth="1"/>
    <col min="2829" max="2829" width="21.140625" style="24" customWidth="1"/>
    <col min="2830" max="2830" width="22.140625" style="24" customWidth="1"/>
    <col min="2831" max="2832" width="9" style="24" customWidth="1"/>
    <col min="2833" max="2833" width="19.85546875" style="24" customWidth="1"/>
    <col min="2834" max="2834" width="21.140625" style="24" customWidth="1"/>
    <col min="2835" max="2835" width="22.140625" style="24" customWidth="1"/>
    <col min="2836" max="2837" width="9" style="24" customWidth="1"/>
    <col min="2838" max="2838" width="19.85546875" style="24" customWidth="1"/>
    <col min="2839" max="2839" width="19.28515625" style="24" customWidth="1"/>
    <col min="2840" max="2840" width="20.5703125" style="24" customWidth="1"/>
    <col min="2841" max="2841" width="14.85546875" style="24" bestFit="1" customWidth="1"/>
    <col min="2842" max="3073" width="9.140625" style="24"/>
    <col min="3074" max="3075" width="10" style="24" customWidth="1"/>
    <col min="3076" max="3076" width="12" style="24" customWidth="1"/>
    <col min="3077" max="3077" width="15" style="24" customWidth="1"/>
    <col min="3078" max="3078" width="0.85546875" style="24" customWidth="1"/>
    <col min="3079" max="3079" width="8.140625" style="24" customWidth="1"/>
    <col min="3080" max="3080" width="10.42578125" style="24" customWidth="1"/>
    <col min="3081" max="3081" width="77.7109375" style="24" customWidth="1"/>
    <col min="3082" max="3083" width="9" style="24" customWidth="1"/>
    <col min="3084" max="3084" width="19.85546875" style="24" customWidth="1"/>
    <col min="3085" max="3085" width="21.140625" style="24" customWidth="1"/>
    <col min="3086" max="3086" width="22.140625" style="24" customWidth="1"/>
    <col min="3087" max="3088" width="9" style="24" customWidth="1"/>
    <col min="3089" max="3089" width="19.85546875" style="24" customWidth="1"/>
    <col min="3090" max="3090" width="21.140625" style="24" customWidth="1"/>
    <col min="3091" max="3091" width="22.140625" style="24" customWidth="1"/>
    <col min="3092" max="3093" width="9" style="24" customWidth="1"/>
    <col min="3094" max="3094" width="19.85546875" style="24" customWidth="1"/>
    <col min="3095" max="3095" width="19.28515625" style="24" customWidth="1"/>
    <col min="3096" max="3096" width="20.5703125" style="24" customWidth="1"/>
    <col min="3097" max="3097" width="14.85546875" style="24" bestFit="1" customWidth="1"/>
    <col min="3098" max="3329" width="9.140625" style="24"/>
    <col min="3330" max="3331" width="10" style="24" customWidth="1"/>
    <col min="3332" max="3332" width="12" style="24" customWidth="1"/>
    <col min="3333" max="3333" width="15" style="24" customWidth="1"/>
    <col min="3334" max="3334" width="0.85546875" style="24" customWidth="1"/>
    <col min="3335" max="3335" width="8.140625" style="24" customWidth="1"/>
    <col min="3336" max="3336" width="10.42578125" style="24" customWidth="1"/>
    <col min="3337" max="3337" width="77.7109375" style="24" customWidth="1"/>
    <col min="3338" max="3339" width="9" style="24" customWidth="1"/>
    <col min="3340" max="3340" width="19.85546875" style="24" customWidth="1"/>
    <col min="3341" max="3341" width="21.140625" style="24" customWidth="1"/>
    <col min="3342" max="3342" width="22.140625" style="24" customWidth="1"/>
    <col min="3343" max="3344" width="9" style="24" customWidth="1"/>
    <col min="3345" max="3345" width="19.85546875" style="24" customWidth="1"/>
    <col min="3346" max="3346" width="21.140625" style="24" customWidth="1"/>
    <col min="3347" max="3347" width="22.140625" style="24" customWidth="1"/>
    <col min="3348" max="3349" width="9" style="24" customWidth="1"/>
    <col min="3350" max="3350" width="19.85546875" style="24" customWidth="1"/>
    <col min="3351" max="3351" width="19.28515625" style="24" customWidth="1"/>
    <col min="3352" max="3352" width="20.5703125" style="24" customWidth="1"/>
    <col min="3353" max="3353" width="14.85546875" style="24" bestFit="1" customWidth="1"/>
    <col min="3354" max="3585" width="9.140625" style="24"/>
    <col min="3586" max="3587" width="10" style="24" customWidth="1"/>
    <col min="3588" max="3588" width="12" style="24" customWidth="1"/>
    <col min="3589" max="3589" width="15" style="24" customWidth="1"/>
    <col min="3590" max="3590" width="0.85546875" style="24" customWidth="1"/>
    <col min="3591" max="3591" width="8.140625" style="24" customWidth="1"/>
    <col min="3592" max="3592" width="10.42578125" style="24" customWidth="1"/>
    <col min="3593" max="3593" width="77.7109375" style="24" customWidth="1"/>
    <col min="3594" max="3595" width="9" style="24" customWidth="1"/>
    <col min="3596" max="3596" width="19.85546875" style="24" customWidth="1"/>
    <col min="3597" max="3597" width="21.140625" style="24" customWidth="1"/>
    <col min="3598" max="3598" width="22.140625" style="24" customWidth="1"/>
    <col min="3599" max="3600" width="9" style="24" customWidth="1"/>
    <col min="3601" max="3601" width="19.85546875" style="24" customWidth="1"/>
    <col min="3602" max="3602" width="21.140625" style="24" customWidth="1"/>
    <col min="3603" max="3603" width="22.140625" style="24" customWidth="1"/>
    <col min="3604" max="3605" width="9" style="24" customWidth="1"/>
    <col min="3606" max="3606" width="19.85546875" style="24" customWidth="1"/>
    <col min="3607" max="3607" width="19.28515625" style="24" customWidth="1"/>
    <col min="3608" max="3608" width="20.5703125" style="24" customWidth="1"/>
    <col min="3609" max="3609" width="14.85546875" style="24" bestFit="1" customWidth="1"/>
    <col min="3610" max="3841" width="9.140625" style="24"/>
    <col min="3842" max="3843" width="10" style="24" customWidth="1"/>
    <col min="3844" max="3844" width="12" style="24" customWidth="1"/>
    <col min="3845" max="3845" width="15" style="24" customWidth="1"/>
    <col min="3846" max="3846" width="0.85546875" style="24" customWidth="1"/>
    <col min="3847" max="3847" width="8.140625" style="24" customWidth="1"/>
    <col min="3848" max="3848" width="10.42578125" style="24" customWidth="1"/>
    <col min="3849" max="3849" width="77.7109375" style="24" customWidth="1"/>
    <col min="3850" max="3851" width="9" style="24" customWidth="1"/>
    <col min="3852" max="3852" width="19.85546875" style="24" customWidth="1"/>
    <col min="3853" max="3853" width="21.140625" style="24" customWidth="1"/>
    <col min="3854" max="3854" width="22.140625" style="24" customWidth="1"/>
    <col min="3855" max="3856" width="9" style="24" customWidth="1"/>
    <col min="3857" max="3857" width="19.85546875" style="24" customWidth="1"/>
    <col min="3858" max="3858" width="21.140625" style="24" customWidth="1"/>
    <col min="3859" max="3859" width="22.140625" style="24" customWidth="1"/>
    <col min="3860" max="3861" width="9" style="24" customWidth="1"/>
    <col min="3862" max="3862" width="19.85546875" style="24" customWidth="1"/>
    <col min="3863" max="3863" width="19.28515625" style="24" customWidth="1"/>
    <col min="3864" max="3864" width="20.5703125" style="24" customWidth="1"/>
    <col min="3865" max="3865" width="14.85546875" style="24" bestFit="1" customWidth="1"/>
    <col min="3866" max="4097" width="9.140625" style="24"/>
    <col min="4098" max="4099" width="10" style="24" customWidth="1"/>
    <col min="4100" max="4100" width="12" style="24" customWidth="1"/>
    <col min="4101" max="4101" width="15" style="24" customWidth="1"/>
    <col min="4102" max="4102" width="0.85546875" style="24" customWidth="1"/>
    <col min="4103" max="4103" width="8.140625" style="24" customWidth="1"/>
    <col min="4104" max="4104" width="10.42578125" style="24" customWidth="1"/>
    <col min="4105" max="4105" width="77.7109375" style="24" customWidth="1"/>
    <col min="4106" max="4107" width="9" style="24" customWidth="1"/>
    <col min="4108" max="4108" width="19.85546875" style="24" customWidth="1"/>
    <col min="4109" max="4109" width="21.140625" style="24" customWidth="1"/>
    <col min="4110" max="4110" width="22.140625" style="24" customWidth="1"/>
    <col min="4111" max="4112" width="9" style="24" customWidth="1"/>
    <col min="4113" max="4113" width="19.85546875" style="24" customWidth="1"/>
    <col min="4114" max="4114" width="21.140625" style="24" customWidth="1"/>
    <col min="4115" max="4115" width="22.140625" style="24" customWidth="1"/>
    <col min="4116" max="4117" width="9" style="24" customWidth="1"/>
    <col min="4118" max="4118" width="19.85546875" style="24" customWidth="1"/>
    <col min="4119" max="4119" width="19.28515625" style="24" customWidth="1"/>
    <col min="4120" max="4120" width="20.5703125" style="24" customWidth="1"/>
    <col min="4121" max="4121" width="14.85546875" style="24" bestFit="1" customWidth="1"/>
    <col min="4122" max="4353" width="9.140625" style="24"/>
    <col min="4354" max="4355" width="10" style="24" customWidth="1"/>
    <col min="4356" max="4356" width="12" style="24" customWidth="1"/>
    <col min="4357" max="4357" width="15" style="24" customWidth="1"/>
    <col min="4358" max="4358" width="0.85546875" style="24" customWidth="1"/>
    <col min="4359" max="4359" width="8.140625" style="24" customWidth="1"/>
    <col min="4360" max="4360" width="10.42578125" style="24" customWidth="1"/>
    <col min="4361" max="4361" width="77.7109375" style="24" customWidth="1"/>
    <col min="4362" max="4363" width="9" style="24" customWidth="1"/>
    <col min="4364" max="4364" width="19.85546875" style="24" customWidth="1"/>
    <col min="4365" max="4365" width="21.140625" style="24" customWidth="1"/>
    <col min="4366" max="4366" width="22.140625" style="24" customWidth="1"/>
    <col min="4367" max="4368" width="9" style="24" customWidth="1"/>
    <col min="4369" max="4369" width="19.85546875" style="24" customWidth="1"/>
    <col min="4370" max="4370" width="21.140625" style="24" customWidth="1"/>
    <col min="4371" max="4371" width="22.140625" style="24" customWidth="1"/>
    <col min="4372" max="4373" width="9" style="24" customWidth="1"/>
    <col min="4374" max="4374" width="19.85546875" style="24" customWidth="1"/>
    <col min="4375" max="4375" width="19.28515625" style="24" customWidth="1"/>
    <col min="4376" max="4376" width="20.5703125" style="24" customWidth="1"/>
    <col min="4377" max="4377" width="14.85546875" style="24" bestFit="1" customWidth="1"/>
    <col min="4378" max="4609" width="9.140625" style="24"/>
    <col min="4610" max="4611" width="10" style="24" customWidth="1"/>
    <col min="4612" max="4612" width="12" style="24" customWidth="1"/>
    <col min="4613" max="4613" width="15" style="24" customWidth="1"/>
    <col min="4614" max="4614" width="0.85546875" style="24" customWidth="1"/>
    <col min="4615" max="4615" width="8.140625" style="24" customWidth="1"/>
    <col min="4616" max="4616" width="10.42578125" style="24" customWidth="1"/>
    <col min="4617" max="4617" width="77.7109375" style="24" customWidth="1"/>
    <col min="4618" max="4619" width="9" style="24" customWidth="1"/>
    <col min="4620" max="4620" width="19.85546875" style="24" customWidth="1"/>
    <col min="4621" max="4621" width="21.140625" style="24" customWidth="1"/>
    <col min="4622" max="4622" width="22.140625" style="24" customWidth="1"/>
    <col min="4623" max="4624" width="9" style="24" customWidth="1"/>
    <col min="4625" max="4625" width="19.85546875" style="24" customWidth="1"/>
    <col min="4626" max="4626" width="21.140625" style="24" customWidth="1"/>
    <col min="4627" max="4627" width="22.140625" style="24" customWidth="1"/>
    <col min="4628" max="4629" width="9" style="24" customWidth="1"/>
    <col min="4630" max="4630" width="19.85546875" style="24" customWidth="1"/>
    <col min="4631" max="4631" width="19.28515625" style="24" customWidth="1"/>
    <col min="4632" max="4632" width="20.5703125" style="24" customWidth="1"/>
    <col min="4633" max="4633" width="14.85546875" style="24" bestFit="1" customWidth="1"/>
    <col min="4634" max="4865" width="9.140625" style="24"/>
    <col min="4866" max="4867" width="10" style="24" customWidth="1"/>
    <col min="4868" max="4868" width="12" style="24" customWidth="1"/>
    <col min="4869" max="4869" width="15" style="24" customWidth="1"/>
    <col min="4870" max="4870" width="0.85546875" style="24" customWidth="1"/>
    <col min="4871" max="4871" width="8.140625" style="24" customWidth="1"/>
    <col min="4872" max="4872" width="10.42578125" style="24" customWidth="1"/>
    <col min="4873" max="4873" width="77.7109375" style="24" customWidth="1"/>
    <col min="4874" max="4875" width="9" style="24" customWidth="1"/>
    <col min="4876" max="4876" width="19.85546875" style="24" customWidth="1"/>
    <col min="4877" max="4877" width="21.140625" style="24" customWidth="1"/>
    <col min="4878" max="4878" width="22.140625" style="24" customWidth="1"/>
    <col min="4879" max="4880" width="9" style="24" customWidth="1"/>
    <col min="4881" max="4881" width="19.85546875" style="24" customWidth="1"/>
    <col min="4882" max="4882" width="21.140625" style="24" customWidth="1"/>
    <col min="4883" max="4883" width="22.140625" style="24" customWidth="1"/>
    <col min="4884" max="4885" width="9" style="24" customWidth="1"/>
    <col min="4886" max="4886" width="19.85546875" style="24" customWidth="1"/>
    <col min="4887" max="4887" width="19.28515625" style="24" customWidth="1"/>
    <col min="4888" max="4888" width="20.5703125" style="24" customWidth="1"/>
    <col min="4889" max="4889" width="14.85546875" style="24" bestFit="1" customWidth="1"/>
    <col min="4890" max="5121" width="9.140625" style="24"/>
    <col min="5122" max="5123" width="10" style="24" customWidth="1"/>
    <col min="5124" max="5124" width="12" style="24" customWidth="1"/>
    <col min="5125" max="5125" width="15" style="24" customWidth="1"/>
    <col min="5126" max="5126" width="0.85546875" style="24" customWidth="1"/>
    <col min="5127" max="5127" width="8.140625" style="24" customWidth="1"/>
    <col min="5128" max="5128" width="10.42578125" style="24" customWidth="1"/>
    <col min="5129" max="5129" width="77.7109375" style="24" customWidth="1"/>
    <col min="5130" max="5131" width="9" style="24" customWidth="1"/>
    <col min="5132" max="5132" width="19.85546875" style="24" customWidth="1"/>
    <col min="5133" max="5133" width="21.140625" style="24" customWidth="1"/>
    <col min="5134" max="5134" width="22.140625" style="24" customWidth="1"/>
    <col min="5135" max="5136" width="9" style="24" customWidth="1"/>
    <col min="5137" max="5137" width="19.85546875" style="24" customWidth="1"/>
    <col min="5138" max="5138" width="21.140625" style="24" customWidth="1"/>
    <col min="5139" max="5139" width="22.140625" style="24" customWidth="1"/>
    <col min="5140" max="5141" width="9" style="24" customWidth="1"/>
    <col min="5142" max="5142" width="19.85546875" style="24" customWidth="1"/>
    <col min="5143" max="5143" width="19.28515625" style="24" customWidth="1"/>
    <col min="5144" max="5144" width="20.5703125" style="24" customWidth="1"/>
    <col min="5145" max="5145" width="14.85546875" style="24" bestFit="1" customWidth="1"/>
    <col min="5146" max="5377" width="9.140625" style="24"/>
    <col min="5378" max="5379" width="10" style="24" customWidth="1"/>
    <col min="5380" max="5380" width="12" style="24" customWidth="1"/>
    <col min="5381" max="5381" width="15" style="24" customWidth="1"/>
    <col min="5382" max="5382" width="0.85546875" style="24" customWidth="1"/>
    <col min="5383" max="5383" width="8.140625" style="24" customWidth="1"/>
    <col min="5384" max="5384" width="10.42578125" style="24" customWidth="1"/>
    <col min="5385" max="5385" width="77.7109375" style="24" customWidth="1"/>
    <col min="5386" max="5387" width="9" style="24" customWidth="1"/>
    <col min="5388" max="5388" width="19.85546875" style="24" customWidth="1"/>
    <col min="5389" max="5389" width="21.140625" style="24" customWidth="1"/>
    <col min="5390" max="5390" width="22.140625" style="24" customWidth="1"/>
    <col min="5391" max="5392" width="9" style="24" customWidth="1"/>
    <col min="5393" max="5393" width="19.85546875" style="24" customWidth="1"/>
    <col min="5394" max="5394" width="21.140625" style="24" customWidth="1"/>
    <col min="5395" max="5395" width="22.140625" style="24" customWidth="1"/>
    <col min="5396" max="5397" width="9" style="24" customWidth="1"/>
    <col min="5398" max="5398" width="19.85546875" style="24" customWidth="1"/>
    <col min="5399" max="5399" width="19.28515625" style="24" customWidth="1"/>
    <col min="5400" max="5400" width="20.5703125" style="24" customWidth="1"/>
    <col min="5401" max="5401" width="14.85546875" style="24" bestFit="1" customWidth="1"/>
    <col min="5402" max="5633" width="9.140625" style="24"/>
    <col min="5634" max="5635" width="10" style="24" customWidth="1"/>
    <col min="5636" max="5636" width="12" style="24" customWidth="1"/>
    <col min="5637" max="5637" width="15" style="24" customWidth="1"/>
    <col min="5638" max="5638" width="0.85546875" style="24" customWidth="1"/>
    <col min="5639" max="5639" width="8.140625" style="24" customWidth="1"/>
    <col min="5640" max="5640" width="10.42578125" style="24" customWidth="1"/>
    <col min="5641" max="5641" width="77.7109375" style="24" customWidth="1"/>
    <col min="5642" max="5643" width="9" style="24" customWidth="1"/>
    <col min="5644" max="5644" width="19.85546875" style="24" customWidth="1"/>
    <col min="5645" max="5645" width="21.140625" style="24" customWidth="1"/>
    <col min="5646" max="5646" width="22.140625" style="24" customWidth="1"/>
    <col min="5647" max="5648" width="9" style="24" customWidth="1"/>
    <col min="5649" max="5649" width="19.85546875" style="24" customWidth="1"/>
    <col min="5650" max="5650" width="21.140625" style="24" customWidth="1"/>
    <col min="5651" max="5651" width="22.140625" style="24" customWidth="1"/>
    <col min="5652" max="5653" width="9" style="24" customWidth="1"/>
    <col min="5654" max="5654" width="19.85546875" style="24" customWidth="1"/>
    <col min="5655" max="5655" width="19.28515625" style="24" customWidth="1"/>
    <col min="5656" max="5656" width="20.5703125" style="24" customWidth="1"/>
    <col min="5657" max="5657" width="14.85546875" style="24" bestFit="1" customWidth="1"/>
    <col min="5658" max="5889" width="9.140625" style="24"/>
    <col min="5890" max="5891" width="10" style="24" customWidth="1"/>
    <col min="5892" max="5892" width="12" style="24" customWidth="1"/>
    <col min="5893" max="5893" width="15" style="24" customWidth="1"/>
    <col min="5894" max="5894" width="0.85546875" style="24" customWidth="1"/>
    <col min="5895" max="5895" width="8.140625" style="24" customWidth="1"/>
    <col min="5896" max="5896" width="10.42578125" style="24" customWidth="1"/>
    <col min="5897" max="5897" width="77.7109375" style="24" customWidth="1"/>
    <col min="5898" max="5899" width="9" style="24" customWidth="1"/>
    <col min="5900" max="5900" width="19.85546875" style="24" customWidth="1"/>
    <col min="5901" max="5901" width="21.140625" style="24" customWidth="1"/>
    <col min="5902" max="5902" width="22.140625" style="24" customWidth="1"/>
    <col min="5903" max="5904" width="9" style="24" customWidth="1"/>
    <col min="5905" max="5905" width="19.85546875" style="24" customWidth="1"/>
    <col min="5906" max="5906" width="21.140625" style="24" customWidth="1"/>
    <col min="5907" max="5907" width="22.140625" style="24" customWidth="1"/>
    <col min="5908" max="5909" width="9" style="24" customWidth="1"/>
    <col min="5910" max="5910" width="19.85546875" style="24" customWidth="1"/>
    <col min="5911" max="5911" width="19.28515625" style="24" customWidth="1"/>
    <col min="5912" max="5912" width="20.5703125" style="24" customWidth="1"/>
    <col min="5913" max="5913" width="14.85546875" style="24" bestFit="1" customWidth="1"/>
    <col min="5914" max="6145" width="9.140625" style="24"/>
    <col min="6146" max="6147" width="10" style="24" customWidth="1"/>
    <col min="6148" max="6148" width="12" style="24" customWidth="1"/>
    <col min="6149" max="6149" width="15" style="24" customWidth="1"/>
    <col min="6150" max="6150" width="0.85546875" style="24" customWidth="1"/>
    <col min="6151" max="6151" width="8.140625" style="24" customWidth="1"/>
    <col min="6152" max="6152" width="10.42578125" style="24" customWidth="1"/>
    <col min="6153" max="6153" width="77.7109375" style="24" customWidth="1"/>
    <col min="6154" max="6155" width="9" style="24" customWidth="1"/>
    <col min="6156" max="6156" width="19.85546875" style="24" customWidth="1"/>
    <col min="6157" max="6157" width="21.140625" style="24" customWidth="1"/>
    <col min="6158" max="6158" width="22.140625" style="24" customWidth="1"/>
    <col min="6159" max="6160" width="9" style="24" customWidth="1"/>
    <col min="6161" max="6161" width="19.85546875" style="24" customWidth="1"/>
    <col min="6162" max="6162" width="21.140625" style="24" customWidth="1"/>
    <col min="6163" max="6163" width="22.140625" style="24" customWidth="1"/>
    <col min="6164" max="6165" width="9" style="24" customWidth="1"/>
    <col min="6166" max="6166" width="19.85546875" style="24" customWidth="1"/>
    <col min="6167" max="6167" width="19.28515625" style="24" customWidth="1"/>
    <col min="6168" max="6168" width="20.5703125" style="24" customWidth="1"/>
    <col min="6169" max="6169" width="14.85546875" style="24" bestFit="1" customWidth="1"/>
    <col min="6170" max="6401" width="9.140625" style="24"/>
    <col min="6402" max="6403" width="10" style="24" customWidth="1"/>
    <col min="6404" max="6404" width="12" style="24" customWidth="1"/>
    <col min="6405" max="6405" width="15" style="24" customWidth="1"/>
    <col min="6406" max="6406" width="0.85546875" style="24" customWidth="1"/>
    <col min="6407" max="6407" width="8.140625" style="24" customWidth="1"/>
    <col min="6408" max="6408" width="10.42578125" style="24" customWidth="1"/>
    <col min="6409" max="6409" width="77.7109375" style="24" customWidth="1"/>
    <col min="6410" max="6411" width="9" style="24" customWidth="1"/>
    <col min="6412" max="6412" width="19.85546875" style="24" customWidth="1"/>
    <col min="6413" max="6413" width="21.140625" style="24" customWidth="1"/>
    <col min="6414" max="6414" width="22.140625" style="24" customWidth="1"/>
    <col min="6415" max="6416" width="9" style="24" customWidth="1"/>
    <col min="6417" max="6417" width="19.85546875" style="24" customWidth="1"/>
    <col min="6418" max="6418" width="21.140625" style="24" customWidth="1"/>
    <col min="6419" max="6419" width="22.140625" style="24" customWidth="1"/>
    <col min="6420" max="6421" width="9" style="24" customWidth="1"/>
    <col min="6422" max="6422" width="19.85546875" style="24" customWidth="1"/>
    <col min="6423" max="6423" width="19.28515625" style="24" customWidth="1"/>
    <col min="6424" max="6424" width="20.5703125" style="24" customWidth="1"/>
    <col min="6425" max="6425" width="14.85546875" style="24" bestFit="1" customWidth="1"/>
    <col min="6426" max="6657" width="9.140625" style="24"/>
    <col min="6658" max="6659" width="10" style="24" customWidth="1"/>
    <col min="6660" max="6660" width="12" style="24" customWidth="1"/>
    <col min="6661" max="6661" width="15" style="24" customWidth="1"/>
    <col min="6662" max="6662" width="0.85546875" style="24" customWidth="1"/>
    <col min="6663" max="6663" width="8.140625" style="24" customWidth="1"/>
    <col min="6664" max="6664" width="10.42578125" style="24" customWidth="1"/>
    <col min="6665" max="6665" width="77.7109375" style="24" customWidth="1"/>
    <col min="6666" max="6667" width="9" style="24" customWidth="1"/>
    <col min="6668" max="6668" width="19.85546875" style="24" customWidth="1"/>
    <col min="6669" max="6669" width="21.140625" style="24" customWidth="1"/>
    <col min="6670" max="6670" width="22.140625" style="24" customWidth="1"/>
    <col min="6671" max="6672" width="9" style="24" customWidth="1"/>
    <col min="6673" max="6673" width="19.85546875" style="24" customWidth="1"/>
    <col min="6674" max="6674" width="21.140625" style="24" customWidth="1"/>
    <col min="6675" max="6675" width="22.140625" style="24" customWidth="1"/>
    <col min="6676" max="6677" width="9" style="24" customWidth="1"/>
    <col min="6678" max="6678" width="19.85546875" style="24" customWidth="1"/>
    <col min="6679" max="6679" width="19.28515625" style="24" customWidth="1"/>
    <col min="6680" max="6680" width="20.5703125" style="24" customWidth="1"/>
    <col min="6681" max="6681" width="14.85546875" style="24" bestFit="1" customWidth="1"/>
    <col min="6682" max="6913" width="9.140625" style="24"/>
    <col min="6914" max="6915" width="10" style="24" customWidth="1"/>
    <col min="6916" max="6916" width="12" style="24" customWidth="1"/>
    <col min="6917" max="6917" width="15" style="24" customWidth="1"/>
    <col min="6918" max="6918" width="0.85546875" style="24" customWidth="1"/>
    <col min="6919" max="6919" width="8.140625" style="24" customWidth="1"/>
    <col min="6920" max="6920" width="10.42578125" style="24" customWidth="1"/>
    <col min="6921" max="6921" width="77.7109375" style="24" customWidth="1"/>
    <col min="6922" max="6923" width="9" style="24" customWidth="1"/>
    <col min="6924" max="6924" width="19.85546875" style="24" customWidth="1"/>
    <col min="6925" max="6925" width="21.140625" style="24" customWidth="1"/>
    <col min="6926" max="6926" width="22.140625" style="24" customWidth="1"/>
    <col min="6927" max="6928" width="9" style="24" customWidth="1"/>
    <col min="6929" max="6929" width="19.85546875" style="24" customWidth="1"/>
    <col min="6930" max="6930" width="21.140625" style="24" customWidth="1"/>
    <col min="6931" max="6931" width="22.140625" style="24" customWidth="1"/>
    <col min="6932" max="6933" width="9" style="24" customWidth="1"/>
    <col min="6934" max="6934" width="19.85546875" style="24" customWidth="1"/>
    <col min="6935" max="6935" width="19.28515625" style="24" customWidth="1"/>
    <col min="6936" max="6936" width="20.5703125" style="24" customWidth="1"/>
    <col min="6937" max="6937" width="14.85546875" style="24" bestFit="1" customWidth="1"/>
    <col min="6938" max="7169" width="9.140625" style="24"/>
    <col min="7170" max="7171" width="10" style="24" customWidth="1"/>
    <col min="7172" max="7172" width="12" style="24" customWidth="1"/>
    <col min="7173" max="7173" width="15" style="24" customWidth="1"/>
    <col min="7174" max="7174" width="0.85546875" style="24" customWidth="1"/>
    <col min="7175" max="7175" width="8.140625" style="24" customWidth="1"/>
    <col min="7176" max="7176" width="10.42578125" style="24" customWidth="1"/>
    <col min="7177" max="7177" width="77.7109375" style="24" customWidth="1"/>
    <col min="7178" max="7179" width="9" style="24" customWidth="1"/>
    <col min="7180" max="7180" width="19.85546875" style="24" customWidth="1"/>
    <col min="7181" max="7181" width="21.140625" style="24" customWidth="1"/>
    <col min="7182" max="7182" width="22.140625" style="24" customWidth="1"/>
    <col min="7183" max="7184" width="9" style="24" customWidth="1"/>
    <col min="7185" max="7185" width="19.85546875" style="24" customWidth="1"/>
    <col min="7186" max="7186" width="21.140625" style="24" customWidth="1"/>
    <col min="7187" max="7187" width="22.140625" style="24" customWidth="1"/>
    <col min="7188" max="7189" width="9" style="24" customWidth="1"/>
    <col min="7190" max="7190" width="19.85546875" style="24" customWidth="1"/>
    <col min="7191" max="7191" width="19.28515625" style="24" customWidth="1"/>
    <col min="7192" max="7192" width="20.5703125" style="24" customWidth="1"/>
    <col min="7193" max="7193" width="14.85546875" style="24" bestFit="1" customWidth="1"/>
    <col min="7194" max="7425" width="9.140625" style="24"/>
    <col min="7426" max="7427" width="10" style="24" customWidth="1"/>
    <col min="7428" max="7428" width="12" style="24" customWidth="1"/>
    <col min="7429" max="7429" width="15" style="24" customWidth="1"/>
    <col min="7430" max="7430" width="0.85546875" style="24" customWidth="1"/>
    <col min="7431" max="7431" width="8.140625" style="24" customWidth="1"/>
    <col min="7432" max="7432" width="10.42578125" style="24" customWidth="1"/>
    <col min="7433" max="7433" width="77.7109375" style="24" customWidth="1"/>
    <col min="7434" max="7435" width="9" style="24" customWidth="1"/>
    <col min="7436" max="7436" width="19.85546875" style="24" customWidth="1"/>
    <col min="7437" max="7437" width="21.140625" style="24" customWidth="1"/>
    <col min="7438" max="7438" width="22.140625" style="24" customWidth="1"/>
    <col min="7439" max="7440" width="9" style="24" customWidth="1"/>
    <col min="7441" max="7441" width="19.85546875" style="24" customWidth="1"/>
    <col min="7442" max="7442" width="21.140625" style="24" customWidth="1"/>
    <col min="7443" max="7443" width="22.140625" style="24" customWidth="1"/>
    <col min="7444" max="7445" width="9" style="24" customWidth="1"/>
    <col min="7446" max="7446" width="19.85546875" style="24" customWidth="1"/>
    <col min="7447" max="7447" width="19.28515625" style="24" customWidth="1"/>
    <col min="7448" max="7448" width="20.5703125" style="24" customWidth="1"/>
    <col min="7449" max="7449" width="14.85546875" style="24" bestFit="1" customWidth="1"/>
    <col min="7450" max="7681" width="9.140625" style="24"/>
    <col min="7682" max="7683" width="10" style="24" customWidth="1"/>
    <col min="7684" max="7684" width="12" style="24" customWidth="1"/>
    <col min="7685" max="7685" width="15" style="24" customWidth="1"/>
    <col min="7686" max="7686" width="0.85546875" style="24" customWidth="1"/>
    <col min="7687" max="7687" width="8.140625" style="24" customWidth="1"/>
    <col min="7688" max="7688" width="10.42578125" style="24" customWidth="1"/>
    <col min="7689" max="7689" width="77.7109375" style="24" customWidth="1"/>
    <col min="7690" max="7691" width="9" style="24" customWidth="1"/>
    <col min="7692" max="7692" width="19.85546875" style="24" customWidth="1"/>
    <col min="7693" max="7693" width="21.140625" style="24" customWidth="1"/>
    <col min="7694" max="7694" width="22.140625" style="24" customWidth="1"/>
    <col min="7695" max="7696" width="9" style="24" customWidth="1"/>
    <col min="7697" max="7697" width="19.85546875" style="24" customWidth="1"/>
    <col min="7698" max="7698" width="21.140625" style="24" customWidth="1"/>
    <col min="7699" max="7699" width="22.140625" style="24" customWidth="1"/>
    <col min="7700" max="7701" width="9" style="24" customWidth="1"/>
    <col min="7702" max="7702" width="19.85546875" style="24" customWidth="1"/>
    <col min="7703" max="7703" width="19.28515625" style="24" customWidth="1"/>
    <col min="7704" max="7704" width="20.5703125" style="24" customWidth="1"/>
    <col min="7705" max="7705" width="14.85546875" style="24" bestFit="1" customWidth="1"/>
    <col min="7706" max="7937" width="9.140625" style="24"/>
    <col min="7938" max="7939" width="10" style="24" customWidth="1"/>
    <col min="7940" max="7940" width="12" style="24" customWidth="1"/>
    <col min="7941" max="7941" width="15" style="24" customWidth="1"/>
    <col min="7942" max="7942" width="0.85546875" style="24" customWidth="1"/>
    <col min="7943" max="7943" width="8.140625" style="24" customWidth="1"/>
    <col min="7944" max="7944" width="10.42578125" style="24" customWidth="1"/>
    <col min="7945" max="7945" width="77.7109375" style="24" customWidth="1"/>
    <col min="7946" max="7947" width="9" style="24" customWidth="1"/>
    <col min="7948" max="7948" width="19.85546875" style="24" customWidth="1"/>
    <col min="7949" max="7949" width="21.140625" style="24" customWidth="1"/>
    <col min="7950" max="7950" width="22.140625" style="24" customWidth="1"/>
    <col min="7951" max="7952" width="9" style="24" customWidth="1"/>
    <col min="7953" max="7953" width="19.85546875" style="24" customWidth="1"/>
    <col min="7954" max="7954" width="21.140625" style="24" customWidth="1"/>
    <col min="7955" max="7955" width="22.140625" style="24" customWidth="1"/>
    <col min="7956" max="7957" width="9" style="24" customWidth="1"/>
    <col min="7958" max="7958" width="19.85546875" style="24" customWidth="1"/>
    <col min="7959" max="7959" width="19.28515625" style="24" customWidth="1"/>
    <col min="7960" max="7960" width="20.5703125" style="24" customWidth="1"/>
    <col min="7961" max="7961" width="14.85546875" style="24" bestFit="1" customWidth="1"/>
    <col min="7962" max="8193" width="9.140625" style="24"/>
    <col min="8194" max="8195" width="10" style="24" customWidth="1"/>
    <col min="8196" max="8196" width="12" style="24" customWidth="1"/>
    <col min="8197" max="8197" width="15" style="24" customWidth="1"/>
    <col min="8198" max="8198" width="0.85546875" style="24" customWidth="1"/>
    <col min="8199" max="8199" width="8.140625" style="24" customWidth="1"/>
    <col min="8200" max="8200" width="10.42578125" style="24" customWidth="1"/>
    <col min="8201" max="8201" width="77.7109375" style="24" customWidth="1"/>
    <col min="8202" max="8203" width="9" style="24" customWidth="1"/>
    <col min="8204" max="8204" width="19.85546875" style="24" customWidth="1"/>
    <col min="8205" max="8205" width="21.140625" style="24" customWidth="1"/>
    <col min="8206" max="8206" width="22.140625" style="24" customWidth="1"/>
    <col min="8207" max="8208" width="9" style="24" customWidth="1"/>
    <col min="8209" max="8209" width="19.85546875" style="24" customWidth="1"/>
    <col min="8210" max="8210" width="21.140625" style="24" customWidth="1"/>
    <col min="8211" max="8211" width="22.140625" style="24" customWidth="1"/>
    <col min="8212" max="8213" width="9" style="24" customWidth="1"/>
    <col min="8214" max="8214" width="19.85546875" style="24" customWidth="1"/>
    <col min="8215" max="8215" width="19.28515625" style="24" customWidth="1"/>
    <col min="8216" max="8216" width="20.5703125" style="24" customWidth="1"/>
    <col min="8217" max="8217" width="14.85546875" style="24" bestFit="1" customWidth="1"/>
    <col min="8218" max="8449" width="9.140625" style="24"/>
    <col min="8450" max="8451" width="10" style="24" customWidth="1"/>
    <col min="8452" max="8452" width="12" style="24" customWidth="1"/>
    <col min="8453" max="8453" width="15" style="24" customWidth="1"/>
    <col min="8454" max="8454" width="0.85546875" style="24" customWidth="1"/>
    <col min="8455" max="8455" width="8.140625" style="24" customWidth="1"/>
    <col min="8456" max="8456" width="10.42578125" style="24" customWidth="1"/>
    <col min="8457" max="8457" width="77.7109375" style="24" customWidth="1"/>
    <col min="8458" max="8459" width="9" style="24" customWidth="1"/>
    <col min="8460" max="8460" width="19.85546875" style="24" customWidth="1"/>
    <col min="8461" max="8461" width="21.140625" style="24" customWidth="1"/>
    <col min="8462" max="8462" width="22.140625" style="24" customWidth="1"/>
    <col min="8463" max="8464" width="9" style="24" customWidth="1"/>
    <col min="8465" max="8465" width="19.85546875" style="24" customWidth="1"/>
    <col min="8466" max="8466" width="21.140625" style="24" customWidth="1"/>
    <col min="8467" max="8467" width="22.140625" style="24" customWidth="1"/>
    <col min="8468" max="8469" width="9" style="24" customWidth="1"/>
    <col min="8470" max="8470" width="19.85546875" style="24" customWidth="1"/>
    <col min="8471" max="8471" width="19.28515625" style="24" customWidth="1"/>
    <col min="8472" max="8472" width="20.5703125" style="24" customWidth="1"/>
    <col min="8473" max="8473" width="14.85546875" style="24" bestFit="1" customWidth="1"/>
    <col min="8474" max="8705" width="9.140625" style="24"/>
    <col min="8706" max="8707" width="10" style="24" customWidth="1"/>
    <col min="8708" max="8708" width="12" style="24" customWidth="1"/>
    <col min="8709" max="8709" width="15" style="24" customWidth="1"/>
    <col min="8710" max="8710" width="0.85546875" style="24" customWidth="1"/>
    <col min="8711" max="8711" width="8.140625" style="24" customWidth="1"/>
    <col min="8712" max="8712" width="10.42578125" style="24" customWidth="1"/>
    <col min="8713" max="8713" width="77.7109375" style="24" customWidth="1"/>
    <col min="8714" max="8715" width="9" style="24" customWidth="1"/>
    <col min="8716" max="8716" width="19.85546875" style="24" customWidth="1"/>
    <col min="8717" max="8717" width="21.140625" style="24" customWidth="1"/>
    <col min="8718" max="8718" width="22.140625" style="24" customWidth="1"/>
    <col min="8719" max="8720" width="9" style="24" customWidth="1"/>
    <col min="8721" max="8721" width="19.85546875" style="24" customWidth="1"/>
    <col min="8722" max="8722" width="21.140625" style="24" customWidth="1"/>
    <col min="8723" max="8723" width="22.140625" style="24" customWidth="1"/>
    <col min="8724" max="8725" width="9" style="24" customWidth="1"/>
    <col min="8726" max="8726" width="19.85546875" style="24" customWidth="1"/>
    <col min="8727" max="8727" width="19.28515625" style="24" customWidth="1"/>
    <col min="8728" max="8728" width="20.5703125" style="24" customWidth="1"/>
    <col min="8729" max="8729" width="14.85546875" style="24" bestFit="1" customWidth="1"/>
    <col min="8730" max="8961" width="9.140625" style="24"/>
    <col min="8962" max="8963" width="10" style="24" customWidth="1"/>
    <col min="8964" max="8964" width="12" style="24" customWidth="1"/>
    <col min="8965" max="8965" width="15" style="24" customWidth="1"/>
    <col min="8966" max="8966" width="0.85546875" style="24" customWidth="1"/>
    <col min="8967" max="8967" width="8.140625" style="24" customWidth="1"/>
    <col min="8968" max="8968" width="10.42578125" style="24" customWidth="1"/>
    <col min="8969" max="8969" width="77.7109375" style="24" customWidth="1"/>
    <col min="8970" max="8971" width="9" style="24" customWidth="1"/>
    <col min="8972" max="8972" width="19.85546875" style="24" customWidth="1"/>
    <col min="8973" max="8973" width="21.140625" style="24" customWidth="1"/>
    <col min="8974" max="8974" width="22.140625" style="24" customWidth="1"/>
    <col min="8975" max="8976" width="9" style="24" customWidth="1"/>
    <col min="8977" max="8977" width="19.85546875" style="24" customWidth="1"/>
    <col min="8978" max="8978" width="21.140625" style="24" customWidth="1"/>
    <col min="8979" max="8979" width="22.140625" style="24" customWidth="1"/>
    <col min="8980" max="8981" width="9" style="24" customWidth="1"/>
    <col min="8982" max="8982" width="19.85546875" style="24" customWidth="1"/>
    <col min="8983" max="8983" width="19.28515625" style="24" customWidth="1"/>
    <col min="8984" max="8984" width="20.5703125" style="24" customWidth="1"/>
    <col min="8985" max="8985" width="14.85546875" style="24" bestFit="1" customWidth="1"/>
    <col min="8986" max="9217" width="9.140625" style="24"/>
    <col min="9218" max="9219" width="10" style="24" customWidth="1"/>
    <col min="9220" max="9220" width="12" style="24" customWidth="1"/>
    <col min="9221" max="9221" width="15" style="24" customWidth="1"/>
    <col min="9222" max="9222" width="0.85546875" style="24" customWidth="1"/>
    <col min="9223" max="9223" width="8.140625" style="24" customWidth="1"/>
    <col min="9224" max="9224" width="10.42578125" style="24" customWidth="1"/>
    <col min="9225" max="9225" width="77.7109375" style="24" customWidth="1"/>
    <col min="9226" max="9227" width="9" style="24" customWidth="1"/>
    <col min="9228" max="9228" width="19.85546875" style="24" customWidth="1"/>
    <col min="9229" max="9229" width="21.140625" style="24" customWidth="1"/>
    <col min="9230" max="9230" width="22.140625" style="24" customWidth="1"/>
    <col min="9231" max="9232" width="9" style="24" customWidth="1"/>
    <col min="9233" max="9233" width="19.85546875" style="24" customWidth="1"/>
    <col min="9234" max="9234" width="21.140625" style="24" customWidth="1"/>
    <col min="9235" max="9235" width="22.140625" style="24" customWidth="1"/>
    <col min="9236" max="9237" width="9" style="24" customWidth="1"/>
    <col min="9238" max="9238" width="19.85546875" style="24" customWidth="1"/>
    <col min="9239" max="9239" width="19.28515625" style="24" customWidth="1"/>
    <col min="9240" max="9240" width="20.5703125" style="24" customWidth="1"/>
    <col min="9241" max="9241" width="14.85546875" style="24" bestFit="1" customWidth="1"/>
    <col min="9242" max="9473" width="9.140625" style="24"/>
    <col min="9474" max="9475" width="10" style="24" customWidth="1"/>
    <col min="9476" max="9476" width="12" style="24" customWidth="1"/>
    <col min="9477" max="9477" width="15" style="24" customWidth="1"/>
    <col min="9478" max="9478" width="0.85546875" style="24" customWidth="1"/>
    <col min="9479" max="9479" width="8.140625" style="24" customWidth="1"/>
    <col min="9480" max="9480" width="10.42578125" style="24" customWidth="1"/>
    <col min="9481" max="9481" width="77.7109375" style="24" customWidth="1"/>
    <col min="9482" max="9483" width="9" style="24" customWidth="1"/>
    <col min="9484" max="9484" width="19.85546875" style="24" customWidth="1"/>
    <col min="9485" max="9485" width="21.140625" style="24" customWidth="1"/>
    <col min="9486" max="9486" width="22.140625" style="24" customWidth="1"/>
    <col min="9487" max="9488" width="9" style="24" customWidth="1"/>
    <col min="9489" max="9489" width="19.85546875" style="24" customWidth="1"/>
    <col min="9490" max="9490" width="21.140625" style="24" customWidth="1"/>
    <col min="9491" max="9491" width="22.140625" style="24" customWidth="1"/>
    <col min="9492" max="9493" width="9" style="24" customWidth="1"/>
    <col min="9494" max="9494" width="19.85546875" style="24" customWidth="1"/>
    <col min="9495" max="9495" width="19.28515625" style="24" customWidth="1"/>
    <col min="9496" max="9496" width="20.5703125" style="24" customWidth="1"/>
    <col min="9497" max="9497" width="14.85546875" style="24" bestFit="1" customWidth="1"/>
    <col min="9498" max="9729" width="9.140625" style="24"/>
    <col min="9730" max="9731" width="10" style="24" customWidth="1"/>
    <col min="9732" max="9732" width="12" style="24" customWidth="1"/>
    <col min="9733" max="9733" width="15" style="24" customWidth="1"/>
    <col min="9734" max="9734" width="0.85546875" style="24" customWidth="1"/>
    <col min="9735" max="9735" width="8.140625" style="24" customWidth="1"/>
    <col min="9736" max="9736" width="10.42578125" style="24" customWidth="1"/>
    <col min="9737" max="9737" width="77.7109375" style="24" customWidth="1"/>
    <col min="9738" max="9739" width="9" style="24" customWidth="1"/>
    <col min="9740" max="9740" width="19.85546875" style="24" customWidth="1"/>
    <col min="9741" max="9741" width="21.140625" style="24" customWidth="1"/>
    <col min="9742" max="9742" width="22.140625" style="24" customWidth="1"/>
    <col min="9743" max="9744" width="9" style="24" customWidth="1"/>
    <col min="9745" max="9745" width="19.85546875" style="24" customWidth="1"/>
    <col min="9746" max="9746" width="21.140625" style="24" customWidth="1"/>
    <col min="9747" max="9747" width="22.140625" style="24" customWidth="1"/>
    <col min="9748" max="9749" width="9" style="24" customWidth="1"/>
    <col min="9750" max="9750" width="19.85546875" style="24" customWidth="1"/>
    <col min="9751" max="9751" width="19.28515625" style="24" customWidth="1"/>
    <col min="9752" max="9752" width="20.5703125" style="24" customWidth="1"/>
    <col min="9753" max="9753" width="14.85546875" style="24" bestFit="1" customWidth="1"/>
    <col min="9754" max="9985" width="9.140625" style="24"/>
    <col min="9986" max="9987" width="10" style="24" customWidth="1"/>
    <col min="9988" max="9988" width="12" style="24" customWidth="1"/>
    <col min="9989" max="9989" width="15" style="24" customWidth="1"/>
    <col min="9990" max="9990" width="0.85546875" style="24" customWidth="1"/>
    <col min="9991" max="9991" width="8.140625" style="24" customWidth="1"/>
    <col min="9992" max="9992" width="10.42578125" style="24" customWidth="1"/>
    <col min="9993" max="9993" width="77.7109375" style="24" customWidth="1"/>
    <col min="9994" max="9995" width="9" style="24" customWidth="1"/>
    <col min="9996" max="9996" width="19.85546875" style="24" customWidth="1"/>
    <col min="9997" max="9997" width="21.140625" style="24" customWidth="1"/>
    <col min="9998" max="9998" width="22.140625" style="24" customWidth="1"/>
    <col min="9999" max="10000" width="9" style="24" customWidth="1"/>
    <col min="10001" max="10001" width="19.85546875" style="24" customWidth="1"/>
    <col min="10002" max="10002" width="21.140625" style="24" customWidth="1"/>
    <col min="10003" max="10003" width="22.140625" style="24" customWidth="1"/>
    <col min="10004" max="10005" width="9" style="24" customWidth="1"/>
    <col min="10006" max="10006" width="19.85546875" style="24" customWidth="1"/>
    <col min="10007" max="10007" width="19.28515625" style="24" customWidth="1"/>
    <col min="10008" max="10008" width="20.5703125" style="24" customWidth="1"/>
    <col min="10009" max="10009" width="14.85546875" style="24" bestFit="1" customWidth="1"/>
    <col min="10010" max="10241" width="9.140625" style="24"/>
    <col min="10242" max="10243" width="10" style="24" customWidth="1"/>
    <col min="10244" max="10244" width="12" style="24" customWidth="1"/>
    <col min="10245" max="10245" width="15" style="24" customWidth="1"/>
    <col min="10246" max="10246" width="0.85546875" style="24" customWidth="1"/>
    <col min="10247" max="10247" width="8.140625" style="24" customWidth="1"/>
    <col min="10248" max="10248" width="10.42578125" style="24" customWidth="1"/>
    <col min="10249" max="10249" width="77.7109375" style="24" customWidth="1"/>
    <col min="10250" max="10251" width="9" style="24" customWidth="1"/>
    <col min="10252" max="10252" width="19.85546875" style="24" customWidth="1"/>
    <col min="10253" max="10253" width="21.140625" style="24" customWidth="1"/>
    <col min="10254" max="10254" width="22.140625" style="24" customWidth="1"/>
    <col min="10255" max="10256" width="9" style="24" customWidth="1"/>
    <col min="10257" max="10257" width="19.85546875" style="24" customWidth="1"/>
    <col min="10258" max="10258" width="21.140625" style="24" customWidth="1"/>
    <col min="10259" max="10259" width="22.140625" style="24" customWidth="1"/>
    <col min="10260" max="10261" width="9" style="24" customWidth="1"/>
    <col min="10262" max="10262" width="19.85546875" style="24" customWidth="1"/>
    <col min="10263" max="10263" width="19.28515625" style="24" customWidth="1"/>
    <col min="10264" max="10264" width="20.5703125" style="24" customWidth="1"/>
    <col min="10265" max="10265" width="14.85546875" style="24" bestFit="1" customWidth="1"/>
    <col min="10266" max="10497" width="9.140625" style="24"/>
    <col min="10498" max="10499" width="10" style="24" customWidth="1"/>
    <col min="10500" max="10500" width="12" style="24" customWidth="1"/>
    <col min="10501" max="10501" width="15" style="24" customWidth="1"/>
    <col min="10502" max="10502" width="0.85546875" style="24" customWidth="1"/>
    <col min="10503" max="10503" width="8.140625" style="24" customWidth="1"/>
    <col min="10504" max="10504" width="10.42578125" style="24" customWidth="1"/>
    <col min="10505" max="10505" width="77.7109375" style="24" customWidth="1"/>
    <col min="10506" max="10507" width="9" style="24" customWidth="1"/>
    <col min="10508" max="10508" width="19.85546875" style="24" customWidth="1"/>
    <col min="10509" max="10509" width="21.140625" style="24" customWidth="1"/>
    <col min="10510" max="10510" width="22.140625" style="24" customWidth="1"/>
    <col min="10511" max="10512" width="9" style="24" customWidth="1"/>
    <col min="10513" max="10513" width="19.85546875" style="24" customWidth="1"/>
    <col min="10514" max="10514" width="21.140625" style="24" customWidth="1"/>
    <col min="10515" max="10515" width="22.140625" style="24" customWidth="1"/>
    <col min="10516" max="10517" width="9" style="24" customWidth="1"/>
    <col min="10518" max="10518" width="19.85546875" style="24" customWidth="1"/>
    <col min="10519" max="10519" width="19.28515625" style="24" customWidth="1"/>
    <col min="10520" max="10520" width="20.5703125" style="24" customWidth="1"/>
    <col min="10521" max="10521" width="14.85546875" style="24" bestFit="1" customWidth="1"/>
    <col min="10522" max="10753" width="9.140625" style="24"/>
    <col min="10754" max="10755" width="10" style="24" customWidth="1"/>
    <col min="10756" max="10756" width="12" style="24" customWidth="1"/>
    <col min="10757" max="10757" width="15" style="24" customWidth="1"/>
    <col min="10758" max="10758" width="0.85546875" style="24" customWidth="1"/>
    <col min="10759" max="10759" width="8.140625" style="24" customWidth="1"/>
    <col min="10760" max="10760" width="10.42578125" style="24" customWidth="1"/>
    <col min="10761" max="10761" width="77.7109375" style="24" customWidth="1"/>
    <col min="10762" max="10763" width="9" style="24" customWidth="1"/>
    <col min="10764" max="10764" width="19.85546875" style="24" customWidth="1"/>
    <col min="10765" max="10765" width="21.140625" style="24" customWidth="1"/>
    <col min="10766" max="10766" width="22.140625" style="24" customWidth="1"/>
    <col min="10767" max="10768" width="9" style="24" customWidth="1"/>
    <col min="10769" max="10769" width="19.85546875" style="24" customWidth="1"/>
    <col min="10770" max="10770" width="21.140625" style="24" customWidth="1"/>
    <col min="10771" max="10771" width="22.140625" style="24" customWidth="1"/>
    <col min="10772" max="10773" width="9" style="24" customWidth="1"/>
    <col min="10774" max="10774" width="19.85546875" style="24" customWidth="1"/>
    <col min="10775" max="10775" width="19.28515625" style="24" customWidth="1"/>
    <col min="10776" max="10776" width="20.5703125" style="24" customWidth="1"/>
    <col min="10777" max="10777" width="14.85546875" style="24" bestFit="1" customWidth="1"/>
    <col min="10778" max="11009" width="9.140625" style="24"/>
    <col min="11010" max="11011" width="10" style="24" customWidth="1"/>
    <col min="11012" max="11012" width="12" style="24" customWidth="1"/>
    <col min="11013" max="11013" width="15" style="24" customWidth="1"/>
    <col min="11014" max="11014" width="0.85546875" style="24" customWidth="1"/>
    <col min="11015" max="11015" width="8.140625" style="24" customWidth="1"/>
    <col min="11016" max="11016" width="10.42578125" style="24" customWidth="1"/>
    <col min="11017" max="11017" width="77.7109375" style="24" customWidth="1"/>
    <col min="11018" max="11019" width="9" style="24" customWidth="1"/>
    <col min="11020" max="11020" width="19.85546875" style="24" customWidth="1"/>
    <col min="11021" max="11021" width="21.140625" style="24" customWidth="1"/>
    <col min="11022" max="11022" width="22.140625" style="24" customWidth="1"/>
    <col min="11023" max="11024" width="9" style="24" customWidth="1"/>
    <col min="11025" max="11025" width="19.85546875" style="24" customWidth="1"/>
    <col min="11026" max="11026" width="21.140625" style="24" customWidth="1"/>
    <col min="11027" max="11027" width="22.140625" style="24" customWidth="1"/>
    <col min="11028" max="11029" width="9" style="24" customWidth="1"/>
    <col min="11030" max="11030" width="19.85546875" style="24" customWidth="1"/>
    <col min="11031" max="11031" width="19.28515625" style="24" customWidth="1"/>
    <col min="11032" max="11032" width="20.5703125" style="24" customWidth="1"/>
    <col min="11033" max="11033" width="14.85546875" style="24" bestFit="1" customWidth="1"/>
    <col min="11034" max="11265" width="9.140625" style="24"/>
    <col min="11266" max="11267" width="10" style="24" customWidth="1"/>
    <col min="11268" max="11268" width="12" style="24" customWidth="1"/>
    <col min="11269" max="11269" width="15" style="24" customWidth="1"/>
    <col min="11270" max="11270" width="0.85546875" style="24" customWidth="1"/>
    <col min="11271" max="11271" width="8.140625" style="24" customWidth="1"/>
    <col min="11272" max="11272" width="10.42578125" style="24" customWidth="1"/>
    <col min="11273" max="11273" width="77.7109375" style="24" customWidth="1"/>
    <col min="11274" max="11275" width="9" style="24" customWidth="1"/>
    <col min="11276" max="11276" width="19.85546875" style="24" customWidth="1"/>
    <col min="11277" max="11277" width="21.140625" style="24" customWidth="1"/>
    <col min="11278" max="11278" width="22.140625" style="24" customWidth="1"/>
    <col min="11279" max="11280" width="9" style="24" customWidth="1"/>
    <col min="11281" max="11281" width="19.85546875" style="24" customWidth="1"/>
    <col min="11282" max="11282" width="21.140625" style="24" customWidth="1"/>
    <col min="11283" max="11283" width="22.140625" style="24" customWidth="1"/>
    <col min="11284" max="11285" width="9" style="24" customWidth="1"/>
    <col min="11286" max="11286" width="19.85546875" style="24" customWidth="1"/>
    <col min="11287" max="11287" width="19.28515625" style="24" customWidth="1"/>
    <col min="11288" max="11288" width="20.5703125" style="24" customWidth="1"/>
    <col min="11289" max="11289" width="14.85546875" style="24" bestFit="1" customWidth="1"/>
    <col min="11290" max="11521" width="9.140625" style="24"/>
    <col min="11522" max="11523" width="10" style="24" customWidth="1"/>
    <col min="11524" max="11524" width="12" style="24" customWidth="1"/>
    <col min="11525" max="11525" width="15" style="24" customWidth="1"/>
    <col min="11526" max="11526" width="0.85546875" style="24" customWidth="1"/>
    <col min="11527" max="11527" width="8.140625" style="24" customWidth="1"/>
    <col min="11528" max="11528" width="10.42578125" style="24" customWidth="1"/>
    <col min="11529" max="11529" width="77.7109375" style="24" customWidth="1"/>
    <col min="11530" max="11531" width="9" style="24" customWidth="1"/>
    <col min="11532" max="11532" width="19.85546875" style="24" customWidth="1"/>
    <col min="11533" max="11533" width="21.140625" style="24" customWidth="1"/>
    <col min="11534" max="11534" width="22.140625" style="24" customWidth="1"/>
    <col min="11535" max="11536" width="9" style="24" customWidth="1"/>
    <col min="11537" max="11537" width="19.85546875" style="24" customWidth="1"/>
    <col min="11538" max="11538" width="21.140625" style="24" customWidth="1"/>
    <col min="11539" max="11539" width="22.140625" style="24" customWidth="1"/>
    <col min="11540" max="11541" width="9" style="24" customWidth="1"/>
    <col min="11542" max="11542" width="19.85546875" style="24" customWidth="1"/>
    <col min="11543" max="11543" width="19.28515625" style="24" customWidth="1"/>
    <col min="11544" max="11544" width="20.5703125" style="24" customWidth="1"/>
    <col min="11545" max="11545" width="14.85546875" style="24" bestFit="1" customWidth="1"/>
    <col min="11546" max="11777" width="9.140625" style="24"/>
    <col min="11778" max="11779" width="10" style="24" customWidth="1"/>
    <col min="11780" max="11780" width="12" style="24" customWidth="1"/>
    <col min="11781" max="11781" width="15" style="24" customWidth="1"/>
    <col min="11782" max="11782" width="0.85546875" style="24" customWidth="1"/>
    <col min="11783" max="11783" width="8.140625" style="24" customWidth="1"/>
    <col min="11784" max="11784" width="10.42578125" style="24" customWidth="1"/>
    <col min="11785" max="11785" width="77.7109375" style="24" customWidth="1"/>
    <col min="11786" max="11787" width="9" style="24" customWidth="1"/>
    <col min="11788" max="11788" width="19.85546875" style="24" customWidth="1"/>
    <col min="11789" max="11789" width="21.140625" style="24" customWidth="1"/>
    <col min="11790" max="11790" width="22.140625" style="24" customWidth="1"/>
    <col min="11791" max="11792" width="9" style="24" customWidth="1"/>
    <col min="11793" max="11793" width="19.85546875" style="24" customWidth="1"/>
    <col min="11794" max="11794" width="21.140625" style="24" customWidth="1"/>
    <col min="11795" max="11795" width="22.140625" style="24" customWidth="1"/>
    <col min="11796" max="11797" width="9" style="24" customWidth="1"/>
    <col min="11798" max="11798" width="19.85546875" style="24" customWidth="1"/>
    <col min="11799" max="11799" width="19.28515625" style="24" customWidth="1"/>
    <col min="11800" max="11800" width="20.5703125" style="24" customWidth="1"/>
    <col min="11801" max="11801" width="14.85546875" style="24" bestFit="1" customWidth="1"/>
    <col min="11802" max="12033" width="9.140625" style="24"/>
    <col min="12034" max="12035" width="10" style="24" customWidth="1"/>
    <col min="12036" max="12036" width="12" style="24" customWidth="1"/>
    <col min="12037" max="12037" width="15" style="24" customWidth="1"/>
    <col min="12038" max="12038" width="0.85546875" style="24" customWidth="1"/>
    <col min="12039" max="12039" width="8.140625" style="24" customWidth="1"/>
    <col min="12040" max="12040" width="10.42578125" style="24" customWidth="1"/>
    <col min="12041" max="12041" width="77.7109375" style="24" customWidth="1"/>
    <col min="12042" max="12043" width="9" style="24" customWidth="1"/>
    <col min="12044" max="12044" width="19.85546875" style="24" customWidth="1"/>
    <col min="12045" max="12045" width="21.140625" style="24" customWidth="1"/>
    <col min="12046" max="12046" width="22.140625" style="24" customWidth="1"/>
    <col min="12047" max="12048" width="9" style="24" customWidth="1"/>
    <col min="12049" max="12049" width="19.85546875" style="24" customWidth="1"/>
    <col min="12050" max="12050" width="21.140625" style="24" customWidth="1"/>
    <col min="12051" max="12051" width="22.140625" style="24" customWidth="1"/>
    <col min="12052" max="12053" width="9" style="24" customWidth="1"/>
    <col min="12054" max="12054" width="19.85546875" style="24" customWidth="1"/>
    <col min="12055" max="12055" width="19.28515625" style="24" customWidth="1"/>
    <col min="12056" max="12056" width="20.5703125" style="24" customWidth="1"/>
    <col min="12057" max="12057" width="14.85546875" style="24" bestFit="1" customWidth="1"/>
    <col min="12058" max="12289" width="9.140625" style="24"/>
    <col min="12290" max="12291" width="10" style="24" customWidth="1"/>
    <col min="12292" max="12292" width="12" style="24" customWidth="1"/>
    <col min="12293" max="12293" width="15" style="24" customWidth="1"/>
    <col min="12294" max="12294" width="0.85546875" style="24" customWidth="1"/>
    <col min="12295" max="12295" width="8.140625" style="24" customWidth="1"/>
    <col min="12296" max="12296" width="10.42578125" style="24" customWidth="1"/>
    <col min="12297" max="12297" width="77.7109375" style="24" customWidth="1"/>
    <col min="12298" max="12299" width="9" style="24" customWidth="1"/>
    <col min="12300" max="12300" width="19.85546875" style="24" customWidth="1"/>
    <col min="12301" max="12301" width="21.140625" style="24" customWidth="1"/>
    <col min="12302" max="12302" width="22.140625" style="24" customWidth="1"/>
    <col min="12303" max="12304" width="9" style="24" customWidth="1"/>
    <col min="12305" max="12305" width="19.85546875" style="24" customWidth="1"/>
    <col min="12306" max="12306" width="21.140625" style="24" customWidth="1"/>
    <col min="12307" max="12307" width="22.140625" style="24" customWidth="1"/>
    <col min="12308" max="12309" width="9" style="24" customWidth="1"/>
    <col min="12310" max="12310" width="19.85546875" style="24" customWidth="1"/>
    <col min="12311" max="12311" width="19.28515625" style="24" customWidth="1"/>
    <col min="12312" max="12312" width="20.5703125" style="24" customWidth="1"/>
    <col min="12313" max="12313" width="14.85546875" style="24" bestFit="1" customWidth="1"/>
    <col min="12314" max="12545" width="9.140625" style="24"/>
    <col min="12546" max="12547" width="10" style="24" customWidth="1"/>
    <col min="12548" max="12548" width="12" style="24" customWidth="1"/>
    <col min="12549" max="12549" width="15" style="24" customWidth="1"/>
    <col min="12550" max="12550" width="0.85546875" style="24" customWidth="1"/>
    <col min="12551" max="12551" width="8.140625" style="24" customWidth="1"/>
    <col min="12552" max="12552" width="10.42578125" style="24" customWidth="1"/>
    <col min="12553" max="12553" width="77.7109375" style="24" customWidth="1"/>
    <col min="12554" max="12555" width="9" style="24" customWidth="1"/>
    <col min="12556" max="12556" width="19.85546875" style="24" customWidth="1"/>
    <col min="12557" max="12557" width="21.140625" style="24" customWidth="1"/>
    <col min="12558" max="12558" width="22.140625" style="24" customWidth="1"/>
    <col min="12559" max="12560" width="9" style="24" customWidth="1"/>
    <col min="12561" max="12561" width="19.85546875" style="24" customWidth="1"/>
    <col min="12562" max="12562" width="21.140625" style="24" customWidth="1"/>
    <col min="12563" max="12563" width="22.140625" style="24" customWidth="1"/>
    <col min="12564" max="12565" width="9" style="24" customWidth="1"/>
    <col min="12566" max="12566" width="19.85546875" style="24" customWidth="1"/>
    <col min="12567" max="12567" width="19.28515625" style="24" customWidth="1"/>
    <col min="12568" max="12568" width="20.5703125" style="24" customWidth="1"/>
    <col min="12569" max="12569" width="14.85546875" style="24" bestFit="1" customWidth="1"/>
    <col min="12570" max="12801" width="9.140625" style="24"/>
    <col min="12802" max="12803" width="10" style="24" customWidth="1"/>
    <col min="12804" max="12804" width="12" style="24" customWidth="1"/>
    <col min="12805" max="12805" width="15" style="24" customWidth="1"/>
    <col min="12806" max="12806" width="0.85546875" style="24" customWidth="1"/>
    <col min="12807" max="12807" width="8.140625" style="24" customWidth="1"/>
    <col min="12808" max="12808" width="10.42578125" style="24" customWidth="1"/>
    <col min="12809" max="12809" width="77.7109375" style="24" customWidth="1"/>
    <col min="12810" max="12811" width="9" style="24" customWidth="1"/>
    <col min="12812" max="12812" width="19.85546875" style="24" customWidth="1"/>
    <col min="12813" max="12813" width="21.140625" style="24" customWidth="1"/>
    <col min="12814" max="12814" width="22.140625" style="24" customWidth="1"/>
    <col min="12815" max="12816" width="9" style="24" customWidth="1"/>
    <col min="12817" max="12817" width="19.85546875" style="24" customWidth="1"/>
    <col min="12818" max="12818" width="21.140625" style="24" customWidth="1"/>
    <col min="12819" max="12819" width="22.140625" style="24" customWidth="1"/>
    <col min="12820" max="12821" width="9" style="24" customWidth="1"/>
    <col min="12822" max="12822" width="19.85546875" style="24" customWidth="1"/>
    <col min="12823" max="12823" width="19.28515625" style="24" customWidth="1"/>
    <col min="12824" max="12824" width="20.5703125" style="24" customWidth="1"/>
    <col min="12825" max="12825" width="14.85546875" style="24" bestFit="1" customWidth="1"/>
    <col min="12826" max="13057" width="9.140625" style="24"/>
    <col min="13058" max="13059" width="10" style="24" customWidth="1"/>
    <col min="13060" max="13060" width="12" style="24" customWidth="1"/>
    <col min="13061" max="13061" width="15" style="24" customWidth="1"/>
    <col min="13062" max="13062" width="0.85546875" style="24" customWidth="1"/>
    <col min="13063" max="13063" width="8.140625" style="24" customWidth="1"/>
    <col min="13064" max="13064" width="10.42578125" style="24" customWidth="1"/>
    <col min="13065" max="13065" width="77.7109375" style="24" customWidth="1"/>
    <col min="13066" max="13067" width="9" style="24" customWidth="1"/>
    <col min="13068" max="13068" width="19.85546875" style="24" customWidth="1"/>
    <col min="13069" max="13069" width="21.140625" style="24" customWidth="1"/>
    <col min="13070" max="13070" width="22.140625" style="24" customWidth="1"/>
    <col min="13071" max="13072" width="9" style="24" customWidth="1"/>
    <col min="13073" max="13073" width="19.85546875" style="24" customWidth="1"/>
    <col min="13074" max="13074" width="21.140625" style="24" customWidth="1"/>
    <col min="13075" max="13075" width="22.140625" style="24" customWidth="1"/>
    <col min="13076" max="13077" width="9" style="24" customWidth="1"/>
    <col min="13078" max="13078" width="19.85546875" style="24" customWidth="1"/>
    <col min="13079" max="13079" width="19.28515625" style="24" customWidth="1"/>
    <col min="13080" max="13080" width="20.5703125" style="24" customWidth="1"/>
    <col min="13081" max="13081" width="14.85546875" style="24" bestFit="1" customWidth="1"/>
    <col min="13082" max="13313" width="9.140625" style="24"/>
    <col min="13314" max="13315" width="10" style="24" customWidth="1"/>
    <col min="13316" max="13316" width="12" style="24" customWidth="1"/>
    <col min="13317" max="13317" width="15" style="24" customWidth="1"/>
    <col min="13318" max="13318" width="0.85546875" style="24" customWidth="1"/>
    <col min="13319" max="13319" width="8.140625" style="24" customWidth="1"/>
    <col min="13320" max="13320" width="10.42578125" style="24" customWidth="1"/>
    <col min="13321" max="13321" width="77.7109375" style="24" customWidth="1"/>
    <col min="13322" max="13323" width="9" style="24" customWidth="1"/>
    <col min="13324" max="13324" width="19.85546875" style="24" customWidth="1"/>
    <col min="13325" max="13325" width="21.140625" style="24" customWidth="1"/>
    <col min="13326" max="13326" width="22.140625" style="24" customWidth="1"/>
    <col min="13327" max="13328" width="9" style="24" customWidth="1"/>
    <col min="13329" max="13329" width="19.85546875" style="24" customWidth="1"/>
    <col min="13330" max="13330" width="21.140625" style="24" customWidth="1"/>
    <col min="13331" max="13331" width="22.140625" style="24" customWidth="1"/>
    <col min="13332" max="13333" width="9" style="24" customWidth="1"/>
    <col min="13334" max="13334" width="19.85546875" style="24" customWidth="1"/>
    <col min="13335" max="13335" width="19.28515625" style="24" customWidth="1"/>
    <col min="13336" max="13336" width="20.5703125" style="24" customWidth="1"/>
    <col min="13337" max="13337" width="14.85546875" style="24" bestFit="1" customWidth="1"/>
    <col min="13338" max="13569" width="9.140625" style="24"/>
    <col min="13570" max="13571" width="10" style="24" customWidth="1"/>
    <col min="13572" max="13572" width="12" style="24" customWidth="1"/>
    <col min="13573" max="13573" width="15" style="24" customWidth="1"/>
    <col min="13574" max="13574" width="0.85546875" style="24" customWidth="1"/>
    <col min="13575" max="13575" width="8.140625" style="24" customWidth="1"/>
    <col min="13576" max="13576" width="10.42578125" style="24" customWidth="1"/>
    <col min="13577" max="13577" width="77.7109375" style="24" customWidth="1"/>
    <col min="13578" max="13579" width="9" style="24" customWidth="1"/>
    <col min="13580" max="13580" width="19.85546875" style="24" customWidth="1"/>
    <col min="13581" max="13581" width="21.140625" style="24" customWidth="1"/>
    <col min="13582" max="13582" width="22.140625" style="24" customWidth="1"/>
    <col min="13583" max="13584" width="9" style="24" customWidth="1"/>
    <col min="13585" max="13585" width="19.85546875" style="24" customWidth="1"/>
    <col min="13586" max="13586" width="21.140625" style="24" customWidth="1"/>
    <col min="13587" max="13587" width="22.140625" style="24" customWidth="1"/>
    <col min="13588" max="13589" width="9" style="24" customWidth="1"/>
    <col min="13590" max="13590" width="19.85546875" style="24" customWidth="1"/>
    <col min="13591" max="13591" width="19.28515625" style="24" customWidth="1"/>
    <col min="13592" max="13592" width="20.5703125" style="24" customWidth="1"/>
    <col min="13593" max="13593" width="14.85546875" style="24" bestFit="1" customWidth="1"/>
    <col min="13594" max="13825" width="9.140625" style="24"/>
    <col min="13826" max="13827" width="10" style="24" customWidth="1"/>
    <col min="13828" max="13828" width="12" style="24" customWidth="1"/>
    <col min="13829" max="13829" width="15" style="24" customWidth="1"/>
    <col min="13830" max="13830" width="0.85546875" style="24" customWidth="1"/>
    <col min="13831" max="13831" width="8.140625" style="24" customWidth="1"/>
    <col min="13832" max="13832" width="10.42578125" style="24" customWidth="1"/>
    <col min="13833" max="13833" width="77.7109375" style="24" customWidth="1"/>
    <col min="13834" max="13835" width="9" style="24" customWidth="1"/>
    <col min="13836" max="13836" width="19.85546875" style="24" customWidth="1"/>
    <col min="13837" max="13837" width="21.140625" style="24" customWidth="1"/>
    <col min="13838" max="13838" width="22.140625" style="24" customWidth="1"/>
    <col min="13839" max="13840" width="9" style="24" customWidth="1"/>
    <col min="13841" max="13841" width="19.85546875" style="24" customWidth="1"/>
    <col min="13842" max="13842" width="21.140625" style="24" customWidth="1"/>
    <col min="13843" max="13843" width="22.140625" style="24" customWidth="1"/>
    <col min="13844" max="13845" width="9" style="24" customWidth="1"/>
    <col min="13846" max="13846" width="19.85546875" style="24" customWidth="1"/>
    <col min="13847" max="13847" width="19.28515625" style="24" customWidth="1"/>
    <col min="13848" max="13848" width="20.5703125" style="24" customWidth="1"/>
    <col min="13849" max="13849" width="14.85546875" style="24" bestFit="1" customWidth="1"/>
    <col min="13850" max="14081" width="9.140625" style="24"/>
    <col min="14082" max="14083" width="10" style="24" customWidth="1"/>
    <col min="14084" max="14084" width="12" style="24" customWidth="1"/>
    <col min="14085" max="14085" width="15" style="24" customWidth="1"/>
    <col min="14086" max="14086" width="0.85546875" style="24" customWidth="1"/>
    <col min="14087" max="14087" width="8.140625" style="24" customWidth="1"/>
    <col min="14088" max="14088" width="10.42578125" style="24" customWidth="1"/>
    <col min="14089" max="14089" width="77.7109375" style="24" customWidth="1"/>
    <col min="14090" max="14091" width="9" style="24" customWidth="1"/>
    <col min="14092" max="14092" width="19.85546875" style="24" customWidth="1"/>
    <col min="14093" max="14093" width="21.140625" style="24" customWidth="1"/>
    <col min="14094" max="14094" width="22.140625" style="24" customWidth="1"/>
    <col min="14095" max="14096" width="9" style="24" customWidth="1"/>
    <col min="14097" max="14097" width="19.85546875" style="24" customWidth="1"/>
    <col min="14098" max="14098" width="21.140625" style="24" customWidth="1"/>
    <col min="14099" max="14099" width="22.140625" style="24" customWidth="1"/>
    <col min="14100" max="14101" width="9" style="24" customWidth="1"/>
    <col min="14102" max="14102" width="19.85546875" style="24" customWidth="1"/>
    <col min="14103" max="14103" width="19.28515625" style="24" customWidth="1"/>
    <col min="14104" max="14104" width="20.5703125" style="24" customWidth="1"/>
    <col min="14105" max="14105" width="14.85546875" style="24" bestFit="1" customWidth="1"/>
    <col min="14106" max="14337" width="9.140625" style="24"/>
    <col min="14338" max="14339" width="10" style="24" customWidth="1"/>
    <col min="14340" max="14340" width="12" style="24" customWidth="1"/>
    <col min="14341" max="14341" width="15" style="24" customWidth="1"/>
    <col min="14342" max="14342" width="0.85546875" style="24" customWidth="1"/>
    <col min="14343" max="14343" width="8.140625" style="24" customWidth="1"/>
    <col min="14344" max="14344" width="10.42578125" style="24" customWidth="1"/>
    <col min="14345" max="14345" width="77.7109375" style="24" customWidth="1"/>
    <col min="14346" max="14347" width="9" style="24" customWidth="1"/>
    <col min="14348" max="14348" width="19.85546875" style="24" customWidth="1"/>
    <col min="14349" max="14349" width="21.140625" style="24" customWidth="1"/>
    <col min="14350" max="14350" width="22.140625" style="24" customWidth="1"/>
    <col min="14351" max="14352" width="9" style="24" customWidth="1"/>
    <col min="14353" max="14353" width="19.85546875" style="24" customWidth="1"/>
    <col min="14354" max="14354" width="21.140625" style="24" customWidth="1"/>
    <col min="14355" max="14355" width="22.140625" style="24" customWidth="1"/>
    <col min="14356" max="14357" width="9" style="24" customWidth="1"/>
    <col min="14358" max="14358" width="19.85546875" style="24" customWidth="1"/>
    <col min="14359" max="14359" width="19.28515625" style="24" customWidth="1"/>
    <col min="14360" max="14360" width="20.5703125" style="24" customWidth="1"/>
    <col min="14361" max="14361" width="14.85546875" style="24" bestFit="1" customWidth="1"/>
    <col min="14362" max="14593" width="9.140625" style="24"/>
    <col min="14594" max="14595" width="10" style="24" customWidth="1"/>
    <col min="14596" max="14596" width="12" style="24" customWidth="1"/>
    <col min="14597" max="14597" width="15" style="24" customWidth="1"/>
    <col min="14598" max="14598" width="0.85546875" style="24" customWidth="1"/>
    <col min="14599" max="14599" width="8.140625" style="24" customWidth="1"/>
    <col min="14600" max="14600" width="10.42578125" style="24" customWidth="1"/>
    <col min="14601" max="14601" width="77.7109375" style="24" customWidth="1"/>
    <col min="14602" max="14603" width="9" style="24" customWidth="1"/>
    <col min="14604" max="14604" width="19.85546875" style="24" customWidth="1"/>
    <col min="14605" max="14605" width="21.140625" style="24" customWidth="1"/>
    <col min="14606" max="14606" width="22.140625" style="24" customWidth="1"/>
    <col min="14607" max="14608" width="9" style="24" customWidth="1"/>
    <col min="14609" max="14609" width="19.85546875" style="24" customWidth="1"/>
    <col min="14610" max="14610" width="21.140625" style="24" customWidth="1"/>
    <col min="14611" max="14611" width="22.140625" style="24" customWidth="1"/>
    <col min="14612" max="14613" width="9" style="24" customWidth="1"/>
    <col min="14614" max="14614" width="19.85546875" style="24" customWidth="1"/>
    <col min="14615" max="14615" width="19.28515625" style="24" customWidth="1"/>
    <col min="14616" max="14616" width="20.5703125" style="24" customWidth="1"/>
    <col min="14617" max="14617" width="14.85546875" style="24" bestFit="1" customWidth="1"/>
    <col min="14618" max="14849" width="9.140625" style="24"/>
    <col min="14850" max="14851" width="10" style="24" customWidth="1"/>
    <col min="14852" max="14852" width="12" style="24" customWidth="1"/>
    <col min="14853" max="14853" width="15" style="24" customWidth="1"/>
    <col min="14854" max="14854" width="0.85546875" style="24" customWidth="1"/>
    <col min="14855" max="14855" width="8.140625" style="24" customWidth="1"/>
    <col min="14856" max="14856" width="10.42578125" style="24" customWidth="1"/>
    <col min="14857" max="14857" width="77.7109375" style="24" customWidth="1"/>
    <col min="14858" max="14859" width="9" style="24" customWidth="1"/>
    <col min="14860" max="14860" width="19.85546875" style="24" customWidth="1"/>
    <col min="14861" max="14861" width="21.140625" style="24" customWidth="1"/>
    <col min="14862" max="14862" width="22.140625" style="24" customWidth="1"/>
    <col min="14863" max="14864" width="9" style="24" customWidth="1"/>
    <col min="14865" max="14865" width="19.85546875" style="24" customWidth="1"/>
    <col min="14866" max="14866" width="21.140625" style="24" customWidth="1"/>
    <col min="14867" max="14867" width="22.140625" style="24" customWidth="1"/>
    <col min="14868" max="14869" width="9" style="24" customWidth="1"/>
    <col min="14870" max="14870" width="19.85546875" style="24" customWidth="1"/>
    <col min="14871" max="14871" width="19.28515625" style="24" customWidth="1"/>
    <col min="14872" max="14872" width="20.5703125" style="24" customWidth="1"/>
    <col min="14873" max="14873" width="14.85546875" style="24" bestFit="1" customWidth="1"/>
    <col min="14874" max="15105" width="9.140625" style="24"/>
    <col min="15106" max="15107" width="10" style="24" customWidth="1"/>
    <col min="15108" max="15108" width="12" style="24" customWidth="1"/>
    <col min="15109" max="15109" width="15" style="24" customWidth="1"/>
    <col min="15110" max="15110" width="0.85546875" style="24" customWidth="1"/>
    <col min="15111" max="15111" width="8.140625" style="24" customWidth="1"/>
    <col min="15112" max="15112" width="10.42578125" style="24" customWidth="1"/>
    <col min="15113" max="15113" width="77.7109375" style="24" customWidth="1"/>
    <col min="15114" max="15115" width="9" style="24" customWidth="1"/>
    <col min="15116" max="15116" width="19.85546875" style="24" customWidth="1"/>
    <col min="15117" max="15117" width="21.140625" style="24" customWidth="1"/>
    <col min="15118" max="15118" width="22.140625" style="24" customWidth="1"/>
    <col min="15119" max="15120" width="9" style="24" customWidth="1"/>
    <col min="15121" max="15121" width="19.85546875" style="24" customWidth="1"/>
    <col min="15122" max="15122" width="21.140625" style="24" customWidth="1"/>
    <col min="15123" max="15123" width="22.140625" style="24" customWidth="1"/>
    <col min="15124" max="15125" width="9" style="24" customWidth="1"/>
    <col min="15126" max="15126" width="19.85546875" style="24" customWidth="1"/>
    <col min="15127" max="15127" width="19.28515625" style="24" customWidth="1"/>
    <col min="15128" max="15128" width="20.5703125" style="24" customWidth="1"/>
    <col min="15129" max="15129" width="14.85546875" style="24" bestFit="1" customWidth="1"/>
    <col min="15130" max="15361" width="9.140625" style="24"/>
    <col min="15362" max="15363" width="10" style="24" customWidth="1"/>
    <col min="15364" max="15364" width="12" style="24" customWidth="1"/>
    <col min="15365" max="15365" width="15" style="24" customWidth="1"/>
    <col min="15366" max="15366" width="0.85546875" style="24" customWidth="1"/>
    <col min="15367" max="15367" width="8.140625" style="24" customWidth="1"/>
    <col min="15368" max="15368" width="10.42578125" style="24" customWidth="1"/>
    <col min="15369" max="15369" width="77.7109375" style="24" customWidth="1"/>
    <col min="15370" max="15371" width="9" style="24" customWidth="1"/>
    <col min="15372" max="15372" width="19.85546875" style="24" customWidth="1"/>
    <col min="15373" max="15373" width="21.140625" style="24" customWidth="1"/>
    <col min="15374" max="15374" width="22.140625" style="24" customWidth="1"/>
    <col min="15375" max="15376" width="9" style="24" customWidth="1"/>
    <col min="15377" max="15377" width="19.85546875" style="24" customWidth="1"/>
    <col min="15378" max="15378" width="21.140625" style="24" customWidth="1"/>
    <col min="15379" max="15379" width="22.140625" style="24" customWidth="1"/>
    <col min="15380" max="15381" width="9" style="24" customWidth="1"/>
    <col min="15382" max="15382" width="19.85546875" style="24" customWidth="1"/>
    <col min="15383" max="15383" width="19.28515625" style="24" customWidth="1"/>
    <col min="15384" max="15384" width="20.5703125" style="24" customWidth="1"/>
    <col min="15385" max="15385" width="14.85546875" style="24" bestFit="1" customWidth="1"/>
    <col min="15386" max="15617" width="9.140625" style="24"/>
    <col min="15618" max="15619" width="10" style="24" customWidth="1"/>
    <col min="15620" max="15620" width="12" style="24" customWidth="1"/>
    <col min="15621" max="15621" width="15" style="24" customWidth="1"/>
    <col min="15622" max="15622" width="0.85546875" style="24" customWidth="1"/>
    <col min="15623" max="15623" width="8.140625" style="24" customWidth="1"/>
    <col min="15624" max="15624" width="10.42578125" style="24" customWidth="1"/>
    <col min="15625" max="15625" width="77.7109375" style="24" customWidth="1"/>
    <col min="15626" max="15627" width="9" style="24" customWidth="1"/>
    <col min="15628" max="15628" width="19.85546875" style="24" customWidth="1"/>
    <col min="15629" max="15629" width="21.140625" style="24" customWidth="1"/>
    <col min="15630" max="15630" width="22.140625" style="24" customWidth="1"/>
    <col min="15631" max="15632" width="9" style="24" customWidth="1"/>
    <col min="15633" max="15633" width="19.85546875" style="24" customWidth="1"/>
    <col min="15634" max="15634" width="21.140625" style="24" customWidth="1"/>
    <col min="15635" max="15635" width="22.140625" style="24" customWidth="1"/>
    <col min="15636" max="15637" width="9" style="24" customWidth="1"/>
    <col min="15638" max="15638" width="19.85546875" style="24" customWidth="1"/>
    <col min="15639" max="15639" width="19.28515625" style="24" customWidth="1"/>
    <col min="15640" max="15640" width="20.5703125" style="24" customWidth="1"/>
    <col min="15641" max="15641" width="14.85546875" style="24" bestFit="1" customWidth="1"/>
    <col min="15642" max="15873" width="9.140625" style="24"/>
    <col min="15874" max="15875" width="10" style="24" customWidth="1"/>
    <col min="15876" max="15876" width="12" style="24" customWidth="1"/>
    <col min="15877" max="15877" width="15" style="24" customWidth="1"/>
    <col min="15878" max="15878" width="0.85546875" style="24" customWidth="1"/>
    <col min="15879" max="15879" width="8.140625" style="24" customWidth="1"/>
    <col min="15880" max="15880" width="10.42578125" style="24" customWidth="1"/>
    <col min="15881" max="15881" width="77.7109375" style="24" customWidth="1"/>
    <col min="15882" max="15883" width="9" style="24" customWidth="1"/>
    <col min="15884" max="15884" width="19.85546875" style="24" customWidth="1"/>
    <col min="15885" max="15885" width="21.140625" style="24" customWidth="1"/>
    <col min="15886" max="15886" width="22.140625" style="24" customWidth="1"/>
    <col min="15887" max="15888" width="9" style="24" customWidth="1"/>
    <col min="15889" max="15889" width="19.85546875" style="24" customWidth="1"/>
    <col min="15890" max="15890" width="21.140625" style="24" customWidth="1"/>
    <col min="15891" max="15891" width="22.140625" style="24" customWidth="1"/>
    <col min="15892" max="15893" width="9" style="24" customWidth="1"/>
    <col min="15894" max="15894" width="19.85546875" style="24" customWidth="1"/>
    <col min="15895" max="15895" width="19.28515625" style="24" customWidth="1"/>
    <col min="15896" max="15896" width="20.5703125" style="24" customWidth="1"/>
    <col min="15897" max="15897" width="14.85546875" style="24" bestFit="1" customWidth="1"/>
    <col min="15898" max="16129" width="9.140625" style="24"/>
    <col min="16130" max="16131" width="10" style="24" customWidth="1"/>
    <col min="16132" max="16132" width="12" style="24" customWidth="1"/>
    <col min="16133" max="16133" width="15" style="24" customWidth="1"/>
    <col min="16134" max="16134" width="0.85546875" style="24" customWidth="1"/>
    <col min="16135" max="16135" width="8.140625" style="24" customWidth="1"/>
    <col min="16136" max="16136" width="10.42578125" style="24" customWidth="1"/>
    <col min="16137" max="16137" width="77.7109375" style="24" customWidth="1"/>
    <col min="16138" max="16139" width="9" style="24" customWidth="1"/>
    <col min="16140" max="16140" width="19.85546875" style="24" customWidth="1"/>
    <col min="16141" max="16141" width="21.140625" style="24" customWidth="1"/>
    <col min="16142" max="16142" width="22.140625" style="24" customWidth="1"/>
    <col min="16143" max="16144" width="9" style="24" customWidth="1"/>
    <col min="16145" max="16145" width="19.85546875" style="24" customWidth="1"/>
    <col min="16146" max="16146" width="21.140625" style="24" customWidth="1"/>
    <col min="16147" max="16147" width="22.140625" style="24" customWidth="1"/>
    <col min="16148" max="16149" width="9" style="24" customWidth="1"/>
    <col min="16150" max="16150" width="19.85546875" style="24" customWidth="1"/>
    <col min="16151" max="16151" width="19.28515625" style="24" customWidth="1"/>
    <col min="16152" max="16152" width="20.5703125" style="24" customWidth="1"/>
    <col min="16153" max="16153" width="14.85546875" style="24" bestFit="1" customWidth="1"/>
    <col min="16154" max="16384" width="9.140625" style="24"/>
  </cols>
  <sheetData>
    <row r="1" spans="1:25" ht="24.75" customHeight="1" thickBot="1">
      <c r="L1" s="500"/>
      <c r="M1" s="500"/>
      <c r="Q1" s="500"/>
      <c r="R1" s="500"/>
      <c r="V1" s="500"/>
      <c r="W1" s="500"/>
    </row>
    <row r="2" spans="1:25" s="30" customFormat="1" ht="51" customHeight="1">
      <c r="A2" s="25" t="s">
        <v>39</v>
      </c>
      <c r="B2" s="26"/>
      <c r="C2" s="27"/>
      <c r="D2" s="26"/>
      <c r="E2" s="28"/>
      <c r="F2" s="502" t="s">
        <v>40</v>
      </c>
      <c r="G2" s="502"/>
      <c r="H2" s="502"/>
      <c r="I2" s="502"/>
      <c r="J2" s="506" t="s">
        <v>386</v>
      </c>
      <c r="K2" s="502"/>
      <c r="L2" s="502"/>
      <c r="M2" s="502"/>
      <c r="N2" s="507"/>
      <c r="O2" s="506" t="s">
        <v>387</v>
      </c>
      <c r="P2" s="502"/>
      <c r="Q2" s="502"/>
      <c r="R2" s="502"/>
      <c r="S2" s="507"/>
      <c r="T2" s="506" t="s">
        <v>388</v>
      </c>
      <c r="U2" s="502"/>
      <c r="V2" s="502"/>
      <c r="W2" s="502"/>
      <c r="X2" s="507"/>
      <c r="Y2" s="129"/>
    </row>
    <row r="3" spans="1:25" s="30" customFormat="1" ht="39.75" customHeight="1">
      <c r="A3" s="508"/>
      <c r="B3" s="509"/>
      <c r="C3" s="509"/>
      <c r="D3" s="509"/>
      <c r="E3" s="31"/>
      <c r="F3" s="491" t="s">
        <v>389</v>
      </c>
      <c r="G3" s="491"/>
      <c r="H3" s="491"/>
      <c r="I3" s="491"/>
      <c r="J3" s="510" t="s">
        <v>390</v>
      </c>
      <c r="K3" s="511"/>
      <c r="L3" s="512"/>
      <c r="M3" s="512"/>
      <c r="N3" s="476"/>
      <c r="O3" s="510" t="s">
        <v>391</v>
      </c>
      <c r="P3" s="511"/>
      <c r="Q3" s="512"/>
      <c r="R3" s="512"/>
      <c r="S3" s="476"/>
      <c r="T3" s="510" t="s">
        <v>392</v>
      </c>
      <c r="U3" s="511"/>
      <c r="V3" s="512"/>
      <c r="W3" s="512"/>
      <c r="X3" s="476"/>
      <c r="Y3" s="32"/>
    </row>
    <row r="4" spans="1:25" s="30" customFormat="1" ht="23.25" customHeight="1">
      <c r="A4" s="490" t="s">
        <v>361</v>
      </c>
      <c r="B4" s="491"/>
      <c r="C4" s="491"/>
      <c r="D4" s="491"/>
      <c r="E4" s="31"/>
      <c r="F4" s="492" t="s">
        <v>49</v>
      </c>
      <c r="G4" s="612">
        <v>44820</v>
      </c>
      <c r="H4" s="613"/>
      <c r="I4" s="614"/>
      <c r="J4" s="473" t="s">
        <v>393</v>
      </c>
      <c r="K4" s="474"/>
      <c r="L4" s="475"/>
      <c r="M4" s="475"/>
      <c r="N4" s="476"/>
      <c r="O4" s="473" t="s">
        <v>394</v>
      </c>
      <c r="P4" s="474"/>
      <c r="Q4" s="475"/>
      <c r="R4" s="475"/>
      <c r="S4" s="476"/>
      <c r="T4" s="510" t="s">
        <v>395</v>
      </c>
      <c r="U4" s="474"/>
      <c r="V4" s="475"/>
      <c r="W4" s="475"/>
      <c r="X4" s="476"/>
      <c r="Y4" s="32"/>
    </row>
    <row r="5" spans="1:25" s="30" customFormat="1" ht="19.5" customHeight="1">
      <c r="A5" s="477" t="s">
        <v>53</v>
      </c>
      <c r="B5" s="478" t="s">
        <v>54</v>
      </c>
      <c r="C5" s="479" t="s">
        <v>55</v>
      </c>
      <c r="D5" s="480"/>
      <c r="E5" s="33"/>
      <c r="F5" s="493"/>
      <c r="G5" s="615"/>
      <c r="H5" s="616"/>
      <c r="I5" s="617"/>
      <c r="J5" s="481" t="s">
        <v>54</v>
      </c>
      <c r="K5" s="484" t="s">
        <v>56</v>
      </c>
      <c r="L5" s="487" t="s">
        <v>57</v>
      </c>
      <c r="M5" s="488"/>
      <c r="N5" s="489"/>
      <c r="O5" s="481" t="s">
        <v>54</v>
      </c>
      <c r="P5" s="484" t="s">
        <v>56</v>
      </c>
      <c r="Q5" s="487" t="s">
        <v>57</v>
      </c>
      <c r="R5" s="488"/>
      <c r="S5" s="489"/>
      <c r="T5" s="481" t="s">
        <v>54</v>
      </c>
      <c r="U5" s="484" t="s">
        <v>56</v>
      </c>
      <c r="V5" s="487" t="s">
        <v>57</v>
      </c>
      <c r="W5" s="488"/>
      <c r="X5" s="489"/>
      <c r="Y5" s="32"/>
    </row>
    <row r="6" spans="1:25" s="30" customFormat="1" ht="19.5" customHeight="1">
      <c r="A6" s="477"/>
      <c r="B6" s="478"/>
      <c r="C6" s="130"/>
      <c r="D6" s="131"/>
      <c r="E6" s="33"/>
      <c r="F6" s="36"/>
      <c r="G6" s="37"/>
      <c r="H6" s="37"/>
      <c r="I6" s="129"/>
      <c r="J6" s="482"/>
      <c r="K6" s="485"/>
      <c r="L6" s="38"/>
      <c r="M6" s="39"/>
      <c r="N6" s="40"/>
      <c r="O6" s="482"/>
      <c r="P6" s="485"/>
      <c r="Q6" s="38"/>
      <c r="R6" s="39"/>
      <c r="S6" s="40"/>
      <c r="T6" s="482"/>
      <c r="U6" s="485"/>
      <c r="V6" s="38"/>
      <c r="W6" s="39"/>
      <c r="X6" s="40"/>
      <c r="Y6" s="32"/>
    </row>
    <row r="7" spans="1:25" s="30" customFormat="1" ht="24" customHeight="1" thickBot="1">
      <c r="A7" s="477"/>
      <c r="B7" s="478"/>
      <c r="C7" s="42" t="s">
        <v>58</v>
      </c>
      <c r="D7" s="43" t="s">
        <v>59</v>
      </c>
      <c r="E7" s="44"/>
      <c r="F7" s="45" t="s">
        <v>60</v>
      </c>
      <c r="G7" s="46" t="s">
        <v>61</v>
      </c>
      <c r="H7" s="46" t="s">
        <v>62</v>
      </c>
      <c r="I7" s="45" t="s">
        <v>63</v>
      </c>
      <c r="J7" s="483"/>
      <c r="K7" s="486"/>
      <c r="L7" s="47" t="s">
        <v>64</v>
      </c>
      <c r="M7" s="47" t="s">
        <v>65</v>
      </c>
      <c r="N7" s="48" t="s">
        <v>59</v>
      </c>
      <c r="O7" s="483"/>
      <c r="P7" s="486"/>
      <c r="Q7" s="47" t="s">
        <v>64</v>
      </c>
      <c r="R7" s="47" t="s">
        <v>65</v>
      </c>
      <c r="S7" s="48" t="s">
        <v>59</v>
      </c>
      <c r="T7" s="483"/>
      <c r="U7" s="486"/>
      <c r="V7" s="47" t="s">
        <v>64</v>
      </c>
      <c r="W7" s="47" t="s">
        <v>65</v>
      </c>
      <c r="X7" s="48" t="s">
        <v>59</v>
      </c>
      <c r="Y7" s="32"/>
    </row>
    <row r="8" spans="1:25" ht="19.5" customHeight="1">
      <c r="A8" s="49"/>
      <c r="B8" s="50"/>
      <c r="C8" s="50"/>
      <c r="D8" s="50"/>
      <c r="E8" s="51"/>
      <c r="F8" s="132"/>
      <c r="G8" s="133"/>
      <c r="H8" s="133"/>
      <c r="I8" s="134"/>
      <c r="J8" s="135"/>
      <c r="K8" s="136"/>
      <c r="L8" s="137"/>
      <c r="M8" s="137"/>
      <c r="N8" s="138"/>
      <c r="O8" s="135"/>
      <c r="P8" s="136"/>
      <c r="Q8" s="137"/>
      <c r="R8" s="137"/>
      <c r="S8" s="138"/>
      <c r="T8" s="135"/>
      <c r="U8" s="136"/>
      <c r="V8" s="137"/>
      <c r="W8" s="137"/>
      <c r="X8" s="138"/>
    </row>
    <row r="9" spans="1:25" ht="19.5" customHeight="1">
      <c r="A9" s="49"/>
      <c r="B9" s="50"/>
      <c r="C9" s="50"/>
      <c r="D9" s="50"/>
      <c r="E9" s="51"/>
      <c r="F9" s="132" t="s">
        <v>66</v>
      </c>
      <c r="G9" s="133"/>
      <c r="H9" s="133"/>
      <c r="I9" s="134" t="s">
        <v>396</v>
      </c>
      <c r="J9" s="135"/>
      <c r="K9" s="136"/>
      <c r="L9" s="137"/>
      <c r="M9" s="137"/>
      <c r="N9" s="138"/>
      <c r="O9" s="135"/>
      <c r="P9" s="136"/>
      <c r="Q9" s="137"/>
      <c r="R9" s="137"/>
      <c r="S9" s="138"/>
      <c r="T9" s="135"/>
      <c r="U9" s="136"/>
      <c r="V9" s="137"/>
      <c r="W9" s="137"/>
      <c r="X9" s="138"/>
    </row>
    <row r="10" spans="1:25" ht="6.75" customHeight="1">
      <c r="A10" s="49"/>
      <c r="B10" s="50"/>
      <c r="C10" s="50"/>
      <c r="D10" s="50"/>
      <c r="E10" s="51"/>
      <c r="F10" s="132"/>
      <c r="G10" s="133"/>
      <c r="H10" s="133"/>
      <c r="I10" s="134"/>
      <c r="J10" s="135"/>
      <c r="K10" s="136"/>
      <c r="L10" s="137"/>
      <c r="M10" s="137"/>
      <c r="N10" s="138"/>
      <c r="O10" s="135"/>
      <c r="P10" s="136"/>
      <c r="Q10" s="137"/>
      <c r="R10" s="137"/>
      <c r="S10" s="138"/>
      <c r="T10" s="135"/>
      <c r="U10" s="136"/>
      <c r="V10" s="137"/>
      <c r="W10" s="137"/>
      <c r="X10" s="138"/>
    </row>
    <row r="11" spans="1:25" s="335" customFormat="1" ht="24.95" customHeight="1">
      <c r="A11" s="325">
        <f>H11</f>
        <v>68</v>
      </c>
      <c r="B11" s="326"/>
      <c r="C11" s="327">
        <f>D11/A11</f>
        <v>1125</v>
      </c>
      <c r="D11" s="326">
        <f>AVERAGEA(N11,S11,X11)</f>
        <v>76500</v>
      </c>
      <c r="E11" s="328"/>
      <c r="F11" s="329">
        <v>1</v>
      </c>
      <c r="G11" s="330"/>
      <c r="H11" s="330">
        <v>68</v>
      </c>
      <c r="I11" s="150" t="s">
        <v>397</v>
      </c>
      <c r="J11" s="331" t="s">
        <v>54</v>
      </c>
      <c r="K11" s="332">
        <v>68</v>
      </c>
      <c r="L11" s="151"/>
      <c r="M11" s="151">
        <v>1175</v>
      </c>
      <c r="N11" s="333">
        <f>SUM(M11+L11)*K11</f>
        <v>79900</v>
      </c>
      <c r="O11" s="331" t="s">
        <v>54</v>
      </c>
      <c r="P11" s="332">
        <v>68</v>
      </c>
      <c r="Q11" s="151"/>
      <c r="R11" s="151">
        <v>1250</v>
      </c>
      <c r="S11" s="333">
        <f>SUM(R11+Q11)*P11</f>
        <v>85000</v>
      </c>
      <c r="T11" s="331" t="s">
        <v>54</v>
      </c>
      <c r="U11" s="332">
        <v>68</v>
      </c>
      <c r="V11" s="334"/>
      <c r="W11" s="334">
        <v>950</v>
      </c>
      <c r="X11" s="333">
        <f t="shared" ref="X11:X23" si="0">SUM(W11+V11)*U11</f>
        <v>64600</v>
      </c>
      <c r="Y11" s="279"/>
    </row>
    <row r="12" spans="1:25" s="335" customFormat="1" ht="24.95" customHeight="1">
      <c r="A12" s="325">
        <f>H12</f>
        <v>4</v>
      </c>
      <c r="B12" s="326"/>
      <c r="C12" s="327">
        <f>D12/A12</f>
        <v>1125</v>
      </c>
      <c r="D12" s="326">
        <f t="shared" ref="D12:D22" si="1">AVERAGEA(N12,S12,X12)</f>
        <v>4500</v>
      </c>
      <c r="E12" s="328"/>
      <c r="F12" s="329">
        <v>2</v>
      </c>
      <c r="G12" s="330"/>
      <c r="H12" s="330">
        <v>4</v>
      </c>
      <c r="I12" s="150" t="s">
        <v>398</v>
      </c>
      <c r="J12" s="331" t="s">
        <v>54</v>
      </c>
      <c r="K12" s="336">
        <v>4</v>
      </c>
      <c r="L12" s="151"/>
      <c r="M12" s="151">
        <v>1175</v>
      </c>
      <c r="N12" s="333">
        <f t="shared" ref="N12:N22" si="2">SUM(M12+L12)*K12</f>
        <v>4700</v>
      </c>
      <c r="O12" s="331" t="s">
        <v>54</v>
      </c>
      <c r="P12" s="336">
        <v>4</v>
      </c>
      <c r="Q12" s="151"/>
      <c r="R12" s="151">
        <v>1250</v>
      </c>
      <c r="S12" s="333">
        <f t="shared" ref="S12:S23" si="3">SUM(R12+Q12)*P12</f>
        <v>5000</v>
      </c>
      <c r="T12" s="331" t="s">
        <v>54</v>
      </c>
      <c r="U12" s="336">
        <v>4</v>
      </c>
      <c r="V12" s="334"/>
      <c r="W12" s="334">
        <v>950</v>
      </c>
      <c r="X12" s="333">
        <f t="shared" si="0"/>
        <v>3800</v>
      </c>
      <c r="Y12" s="337"/>
    </row>
    <row r="13" spans="1:25" s="335" customFormat="1" ht="24.95" customHeight="1">
      <c r="A13" s="325">
        <f>H13</f>
        <v>1</v>
      </c>
      <c r="B13" s="326"/>
      <c r="C13" s="327">
        <f>D13/A13</f>
        <v>1125</v>
      </c>
      <c r="D13" s="326">
        <f t="shared" si="1"/>
        <v>1125</v>
      </c>
      <c r="E13" s="328"/>
      <c r="F13" s="329">
        <v>3</v>
      </c>
      <c r="G13" s="330"/>
      <c r="H13" s="330">
        <v>1</v>
      </c>
      <c r="I13" s="150" t="s">
        <v>399</v>
      </c>
      <c r="J13" s="331" t="s">
        <v>54</v>
      </c>
      <c r="K13" s="336">
        <v>1</v>
      </c>
      <c r="L13" s="151"/>
      <c r="M13" s="151">
        <v>1175</v>
      </c>
      <c r="N13" s="333">
        <f t="shared" si="2"/>
        <v>1175</v>
      </c>
      <c r="O13" s="331" t="s">
        <v>54</v>
      </c>
      <c r="P13" s="336">
        <v>1</v>
      </c>
      <c r="Q13" s="151"/>
      <c r="R13" s="151">
        <v>1250</v>
      </c>
      <c r="S13" s="333">
        <f t="shared" si="3"/>
        <v>1250</v>
      </c>
      <c r="T13" s="331" t="s">
        <v>54</v>
      </c>
      <c r="U13" s="336">
        <v>1</v>
      </c>
      <c r="V13" s="334"/>
      <c r="W13" s="334">
        <v>950</v>
      </c>
      <c r="X13" s="333">
        <f t="shared" si="0"/>
        <v>950</v>
      </c>
      <c r="Y13" s="337"/>
    </row>
    <row r="14" spans="1:25" s="244" customFormat="1" ht="24.95" customHeight="1">
      <c r="A14" s="232">
        <f>H14</f>
        <v>2</v>
      </c>
      <c r="B14" s="233"/>
      <c r="C14" s="338">
        <f>D14/A14</f>
        <v>858.33333333333337</v>
      </c>
      <c r="D14" s="233">
        <f>AVERAGEA(N14,S14,X14)</f>
        <v>1716.6666666666667</v>
      </c>
      <c r="E14" s="234"/>
      <c r="F14" s="235">
        <v>4</v>
      </c>
      <c r="G14" s="236"/>
      <c r="H14" s="236">
        <v>2</v>
      </c>
      <c r="I14" s="237" t="s">
        <v>400</v>
      </c>
      <c r="J14" s="238" t="s">
        <v>54</v>
      </c>
      <c r="K14" s="239">
        <v>2</v>
      </c>
      <c r="L14" s="240"/>
      <c r="M14" s="240">
        <v>1000</v>
      </c>
      <c r="N14" s="241">
        <f>SUM(M14+L14)*K14</f>
        <v>2000</v>
      </c>
      <c r="O14" s="238" t="s">
        <v>54</v>
      </c>
      <c r="P14" s="239">
        <v>2</v>
      </c>
      <c r="Q14" s="240"/>
      <c r="R14" s="240">
        <v>825</v>
      </c>
      <c r="S14" s="241">
        <f>SUM(R14+Q14)*P14</f>
        <v>1650</v>
      </c>
      <c r="T14" s="238" t="s">
        <v>54</v>
      </c>
      <c r="U14" s="239">
        <v>2</v>
      </c>
      <c r="V14" s="242"/>
      <c r="W14" s="242">
        <v>750</v>
      </c>
      <c r="X14" s="241">
        <f>SUM(W14+V14)*U14</f>
        <v>1500</v>
      </c>
      <c r="Y14" s="243"/>
    </row>
    <row r="15" spans="1:25" s="244" customFormat="1" ht="24.95" customHeight="1">
      <c r="A15" s="232">
        <f>H15</f>
        <v>1</v>
      </c>
      <c r="B15" s="233"/>
      <c r="C15" s="338">
        <f t="shared" ref="C15:C21" si="4">D15/A15</f>
        <v>858.33333333333337</v>
      </c>
      <c r="D15" s="233">
        <f>AVERAGEA(N15,S15,X15)</f>
        <v>858.33333333333337</v>
      </c>
      <c r="E15" s="234"/>
      <c r="F15" s="235">
        <v>5</v>
      </c>
      <c r="G15" s="236"/>
      <c r="H15" s="236">
        <v>1</v>
      </c>
      <c r="I15" s="237" t="s">
        <v>401</v>
      </c>
      <c r="J15" s="238" t="s">
        <v>54</v>
      </c>
      <c r="K15" s="239">
        <v>1</v>
      </c>
      <c r="L15" s="240"/>
      <c r="M15" s="240">
        <v>1000</v>
      </c>
      <c r="N15" s="241">
        <f>SUM(M15+L15)*K15</f>
        <v>1000</v>
      </c>
      <c r="O15" s="238" t="s">
        <v>54</v>
      </c>
      <c r="P15" s="239">
        <v>1</v>
      </c>
      <c r="Q15" s="240"/>
      <c r="R15" s="240">
        <v>825</v>
      </c>
      <c r="S15" s="241">
        <f>SUM(R15+Q15)*P15</f>
        <v>825</v>
      </c>
      <c r="T15" s="238" t="s">
        <v>54</v>
      </c>
      <c r="U15" s="239">
        <v>1</v>
      </c>
      <c r="V15" s="242"/>
      <c r="W15" s="242">
        <v>750</v>
      </c>
      <c r="X15" s="241">
        <f>SUM(W15+V15)*U15</f>
        <v>750</v>
      </c>
      <c r="Y15" s="243"/>
    </row>
    <row r="16" spans="1:25" s="244" customFormat="1" ht="24.95" customHeight="1">
      <c r="A16" s="232">
        <f t="shared" ref="A16:A21" si="5">H16</f>
        <v>67</v>
      </c>
      <c r="B16" s="233"/>
      <c r="C16" s="338">
        <f t="shared" si="4"/>
        <v>858.33333333333337</v>
      </c>
      <c r="D16" s="233">
        <f>AVERAGEA(N16,S16,X16)</f>
        <v>57508.333333333336</v>
      </c>
      <c r="E16" s="234"/>
      <c r="F16" s="235">
        <v>6</v>
      </c>
      <c r="G16" s="236"/>
      <c r="H16" s="236">
        <v>67</v>
      </c>
      <c r="I16" s="237" t="s">
        <v>402</v>
      </c>
      <c r="J16" s="238" t="s">
        <v>54</v>
      </c>
      <c r="K16" s="239">
        <v>67</v>
      </c>
      <c r="L16" s="240"/>
      <c r="M16" s="240">
        <v>1000</v>
      </c>
      <c r="N16" s="241">
        <f>SUM(M16+L16)*K16</f>
        <v>67000</v>
      </c>
      <c r="O16" s="238" t="s">
        <v>54</v>
      </c>
      <c r="P16" s="239">
        <v>67</v>
      </c>
      <c r="Q16" s="240"/>
      <c r="R16" s="240">
        <v>825</v>
      </c>
      <c r="S16" s="241">
        <f>SUM(R16+Q16)*P16</f>
        <v>55275</v>
      </c>
      <c r="T16" s="238" t="s">
        <v>54</v>
      </c>
      <c r="U16" s="239">
        <v>67</v>
      </c>
      <c r="V16" s="242"/>
      <c r="W16" s="242">
        <v>750</v>
      </c>
      <c r="X16" s="241">
        <f>SUM(W16+V16)*U16</f>
        <v>50250</v>
      </c>
      <c r="Y16" s="243"/>
    </row>
    <row r="17" spans="1:25" s="244" customFormat="1" ht="24.95" customHeight="1">
      <c r="A17" s="232">
        <f t="shared" si="5"/>
        <v>23</v>
      </c>
      <c r="B17" s="233"/>
      <c r="C17" s="338">
        <f t="shared" si="4"/>
        <v>858.33333333333337</v>
      </c>
      <c r="D17" s="233">
        <f>AVERAGEA(N17,S17,X17)</f>
        <v>19741.666666666668</v>
      </c>
      <c r="E17" s="234"/>
      <c r="F17" s="235">
        <v>7</v>
      </c>
      <c r="G17" s="236"/>
      <c r="H17" s="236">
        <v>23</v>
      </c>
      <c r="I17" s="237" t="s">
        <v>403</v>
      </c>
      <c r="J17" s="238" t="s">
        <v>54</v>
      </c>
      <c r="K17" s="239">
        <v>23</v>
      </c>
      <c r="L17" s="240"/>
      <c r="M17" s="240">
        <v>1000</v>
      </c>
      <c r="N17" s="241">
        <f>SUM(M17+L17)*K17</f>
        <v>23000</v>
      </c>
      <c r="O17" s="238" t="s">
        <v>54</v>
      </c>
      <c r="P17" s="239">
        <v>23</v>
      </c>
      <c r="Q17" s="240"/>
      <c r="R17" s="240">
        <v>825</v>
      </c>
      <c r="S17" s="241">
        <f>SUM(R17+Q17)*P17</f>
        <v>18975</v>
      </c>
      <c r="T17" s="238" t="s">
        <v>54</v>
      </c>
      <c r="U17" s="239">
        <v>23</v>
      </c>
      <c r="V17" s="242"/>
      <c r="W17" s="242">
        <v>750</v>
      </c>
      <c r="X17" s="241">
        <f>SUM(W17+V17)*U17</f>
        <v>17250</v>
      </c>
      <c r="Y17" s="243"/>
    </row>
    <row r="18" spans="1:25" s="352" customFormat="1" ht="24.95" customHeight="1">
      <c r="A18" s="339">
        <f t="shared" si="5"/>
        <v>25</v>
      </c>
      <c r="B18" s="340"/>
      <c r="C18" s="341">
        <f t="shared" si="4"/>
        <v>1566.6666666666665</v>
      </c>
      <c r="D18" s="340">
        <f t="shared" si="1"/>
        <v>39166.666666666664</v>
      </c>
      <c r="E18" s="342"/>
      <c r="F18" s="343">
        <v>8</v>
      </c>
      <c r="G18" s="344"/>
      <c r="H18" s="344">
        <v>25</v>
      </c>
      <c r="I18" s="345" t="s">
        <v>404</v>
      </c>
      <c r="J18" s="346" t="s">
        <v>54</v>
      </c>
      <c r="K18" s="347">
        <v>25</v>
      </c>
      <c r="L18" s="348"/>
      <c r="M18" s="348">
        <v>1500</v>
      </c>
      <c r="N18" s="349">
        <f t="shared" si="2"/>
        <v>37500</v>
      </c>
      <c r="O18" s="346" t="s">
        <v>54</v>
      </c>
      <c r="P18" s="347">
        <v>25</v>
      </c>
      <c r="Q18" s="348"/>
      <c r="R18" s="348">
        <v>2000</v>
      </c>
      <c r="S18" s="349">
        <f t="shared" si="3"/>
        <v>50000</v>
      </c>
      <c r="T18" s="346" t="s">
        <v>54</v>
      </c>
      <c r="U18" s="347">
        <v>25</v>
      </c>
      <c r="V18" s="350"/>
      <c r="W18" s="350">
        <v>1200</v>
      </c>
      <c r="X18" s="349">
        <f t="shared" si="0"/>
        <v>30000</v>
      </c>
      <c r="Y18" s="351"/>
    </row>
    <row r="19" spans="1:25" s="366" customFormat="1" ht="24.95" customHeight="1">
      <c r="A19" s="353">
        <f t="shared" si="5"/>
        <v>6</v>
      </c>
      <c r="B19" s="354"/>
      <c r="C19" s="355">
        <f t="shared" si="4"/>
        <v>858.33333333333337</v>
      </c>
      <c r="D19" s="354">
        <f t="shared" si="1"/>
        <v>5150</v>
      </c>
      <c r="E19" s="356"/>
      <c r="F19" s="357">
        <v>9</v>
      </c>
      <c r="G19" s="358"/>
      <c r="H19" s="358">
        <v>6</v>
      </c>
      <c r="I19" s="359" t="s">
        <v>405</v>
      </c>
      <c r="J19" s="360" t="s">
        <v>54</v>
      </c>
      <c r="K19" s="361">
        <v>6</v>
      </c>
      <c r="L19" s="362"/>
      <c r="M19" s="362">
        <v>1000</v>
      </c>
      <c r="N19" s="363">
        <f t="shared" si="2"/>
        <v>6000</v>
      </c>
      <c r="O19" s="360" t="s">
        <v>54</v>
      </c>
      <c r="P19" s="361">
        <v>6</v>
      </c>
      <c r="Q19" s="362"/>
      <c r="R19" s="362">
        <v>825</v>
      </c>
      <c r="S19" s="363">
        <f t="shared" si="3"/>
        <v>4950</v>
      </c>
      <c r="T19" s="360" t="s">
        <v>54</v>
      </c>
      <c r="U19" s="361">
        <v>6</v>
      </c>
      <c r="V19" s="364"/>
      <c r="W19" s="364">
        <v>750</v>
      </c>
      <c r="X19" s="363">
        <f t="shared" si="0"/>
        <v>4500</v>
      </c>
      <c r="Y19" s="365"/>
    </row>
    <row r="20" spans="1:25" s="366" customFormat="1" ht="24.95" customHeight="1">
      <c r="A20" s="353">
        <f t="shared" si="5"/>
        <v>4</v>
      </c>
      <c r="B20" s="354"/>
      <c r="C20" s="355">
        <f t="shared" si="4"/>
        <v>858.33333333333337</v>
      </c>
      <c r="D20" s="354">
        <f t="shared" si="1"/>
        <v>3433.3333333333335</v>
      </c>
      <c r="E20" s="356"/>
      <c r="F20" s="357">
        <v>10</v>
      </c>
      <c r="G20" s="358"/>
      <c r="H20" s="358">
        <v>4</v>
      </c>
      <c r="I20" s="359" t="s">
        <v>406</v>
      </c>
      <c r="J20" s="360" t="s">
        <v>54</v>
      </c>
      <c r="K20" s="361">
        <v>4</v>
      </c>
      <c r="L20" s="362"/>
      <c r="M20" s="362">
        <v>1000</v>
      </c>
      <c r="N20" s="363">
        <f t="shared" si="2"/>
        <v>4000</v>
      </c>
      <c r="O20" s="360" t="s">
        <v>54</v>
      </c>
      <c r="P20" s="361">
        <v>4</v>
      </c>
      <c r="Q20" s="362"/>
      <c r="R20" s="362">
        <v>825</v>
      </c>
      <c r="S20" s="363">
        <f t="shared" si="3"/>
        <v>3300</v>
      </c>
      <c r="T20" s="360" t="s">
        <v>54</v>
      </c>
      <c r="U20" s="361">
        <v>4</v>
      </c>
      <c r="V20" s="364"/>
      <c r="W20" s="364">
        <v>750</v>
      </c>
      <c r="X20" s="363">
        <f t="shared" si="0"/>
        <v>3000</v>
      </c>
      <c r="Y20" s="365"/>
    </row>
    <row r="21" spans="1:25" s="366" customFormat="1" ht="24.95" customHeight="1">
      <c r="A21" s="353">
        <f t="shared" si="5"/>
        <v>12</v>
      </c>
      <c r="B21" s="354"/>
      <c r="C21" s="355">
        <f t="shared" si="4"/>
        <v>858.33333333333337</v>
      </c>
      <c r="D21" s="354">
        <f t="shared" si="1"/>
        <v>10300</v>
      </c>
      <c r="E21" s="356"/>
      <c r="F21" s="357">
        <v>11</v>
      </c>
      <c r="G21" s="358"/>
      <c r="H21" s="358">
        <v>12</v>
      </c>
      <c r="I21" s="359" t="s">
        <v>407</v>
      </c>
      <c r="J21" s="360" t="s">
        <v>54</v>
      </c>
      <c r="K21" s="361">
        <v>12</v>
      </c>
      <c r="L21" s="362"/>
      <c r="M21" s="362">
        <v>1000</v>
      </c>
      <c r="N21" s="363">
        <f t="shared" si="2"/>
        <v>12000</v>
      </c>
      <c r="O21" s="360" t="s">
        <v>54</v>
      </c>
      <c r="P21" s="361">
        <v>12</v>
      </c>
      <c r="Q21" s="362"/>
      <c r="R21" s="362">
        <v>825</v>
      </c>
      <c r="S21" s="363">
        <f t="shared" si="3"/>
        <v>9900</v>
      </c>
      <c r="T21" s="360" t="s">
        <v>54</v>
      </c>
      <c r="U21" s="361">
        <v>12</v>
      </c>
      <c r="V21" s="364"/>
      <c r="W21" s="364">
        <v>750</v>
      </c>
      <c r="X21" s="363">
        <f t="shared" si="0"/>
        <v>9000</v>
      </c>
      <c r="Y21" s="365"/>
    </row>
    <row r="22" spans="1:25" ht="24.95" customHeight="1">
      <c r="A22" s="49"/>
      <c r="B22" s="50"/>
      <c r="C22" s="50"/>
      <c r="D22" s="50">
        <f t="shared" si="1"/>
        <v>0</v>
      </c>
      <c r="E22" s="51"/>
      <c r="F22" s="139"/>
      <c r="G22" s="133"/>
      <c r="H22" s="133"/>
      <c r="I22" s="141"/>
      <c r="J22" s="142"/>
      <c r="K22" s="140"/>
      <c r="L22" s="144"/>
      <c r="M22" s="144"/>
      <c r="N22" s="145">
        <f t="shared" si="2"/>
        <v>0</v>
      </c>
      <c r="O22" s="142"/>
      <c r="P22" s="140"/>
      <c r="Q22" s="144"/>
      <c r="R22" s="144"/>
      <c r="S22" s="145">
        <f t="shared" si="3"/>
        <v>0</v>
      </c>
      <c r="T22" s="142"/>
      <c r="U22" s="140"/>
      <c r="V22" s="136"/>
      <c r="W22" s="136"/>
      <c r="X22" s="145">
        <f t="shared" si="0"/>
        <v>0</v>
      </c>
      <c r="Y22" s="65"/>
    </row>
    <row r="23" spans="1:25" ht="24.95" customHeight="1">
      <c r="A23" s="49"/>
      <c r="B23" s="50"/>
      <c r="C23" s="50"/>
      <c r="D23" s="50"/>
      <c r="E23" s="51"/>
      <c r="F23" s="139"/>
      <c r="G23" s="133"/>
      <c r="H23" s="133"/>
      <c r="I23" s="141"/>
      <c r="J23" s="142"/>
      <c r="K23" s="140"/>
      <c r="L23" s="144"/>
      <c r="M23" s="144"/>
      <c r="N23" s="145">
        <f>SUM(M23+L23)*K23</f>
        <v>0</v>
      </c>
      <c r="O23" s="142"/>
      <c r="P23" s="140"/>
      <c r="Q23" s="144"/>
      <c r="R23" s="144"/>
      <c r="S23" s="145">
        <f t="shared" si="3"/>
        <v>0</v>
      </c>
      <c r="T23" s="142"/>
      <c r="U23" s="140"/>
      <c r="V23" s="144"/>
      <c r="W23" s="144"/>
      <c r="X23" s="145">
        <f t="shared" si="0"/>
        <v>0</v>
      </c>
      <c r="Y23" s="65"/>
    </row>
    <row r="24" spans="1:25" ht="24.95" customHeight="1">
      <c r="A24" s="49"/>
      <c r="B24" s="50"/>
      <c r="C24" s="50"/>
      <c r="D24" s="50"/>
      <c r="E24" s="51"/>
      <c r="F24" s="139"/>
      <c r="G24" s="133"/>
      <c r="H24" s="133"/>
      <c r="I24" s="141"/>
      <c r="J24" s="142"/>
      <c r="K24" s="140"/>
      <c r="L24" s="144"/>
      <c r="M24" s="144"/>
      <c r="N24" s="154"/>
      <c r="O24" s="142"/>
      <c r="P24" s="140"/>
      <c r="Q24" s="144"/>
      <c r="R24" s="144"/>
      <c r="S24" s="154"/>
      <c r="T24" s="142"/>
      <c r="U24" s="140"/>
      <c r="V24" s="144"/>
      <c r="W24" s="144"/>
      <c r="X24" s="154"/>
      <c r="Y24" s="65"/>
    </row>
    <row r="25" spans="1:25" ht="6.75" customHeight="1">
      <c r="A25" s="49"/>
      <c r="B25" s="50"/>
      <c r="C25" s="50"/>
      <c r="D25" s="50"/>
      <c r="E25" s="51"/>
      <c r="F25" s="139"/>
      <c r="G25" s="133"/>
      <c r="H25" s="133"/>
      <c r="I25" s="141"/>
      <c r="J25" s="142"/>
      <c r="K25" s="155"/>
      <c r="L25" s="144"/>
      <c r="M25" s="144"/>
      <c r="N25" s="154"/>
      <c r="O25" s="142"/>
      <c r="P25" s="155"/>
      <c r="Q25" s="144"/>
      <c r="R25" s="144"/>
      <c r="S25" s="154"/>
      <c r="T25" s="142"/>
      <c r="U25" s="155"/>
      <c r="V25" s="144"/>
      <c r="W25" s="144"/>
      <c r="X25" s="154"/>
      <c r="Y25" s="65"/>
    </row>
    <row r="26" spans="1:25" ht="27.75" customHeight="1">
      <c r="A26" s="49"/>
      <c r="B26" s="50"/>
      <c r="C26" s="50"/>
      <c r="D26" s="80">
        <f>AVERAGEA(N26,S26,X26)</f>
        <v>220000</v>
      </c>
      <c r="E26" s="51"/>
      <c r="F26" s="132"/>
      <c r="G26" s="133"/>
      <c r="H26" s="133"/>
      <c r="I26" s="158" t="s">
        <v>83</v>
      </c>
      <c r="J26" s="159"/>
      <c r="K26" s="136">
        <f>SUM(K11:K25)</f>
        <v>213</v>
      </c>
      <c r="L26" s="160">
        <f>SUM(L11:L21)</f>
        <v>0</v>
      </c>
      <c r="M26" s="160">
        <f>SUM(M11:M21)</f>
        <v>12025</v>
      </c>
      <c r="N26" s="161">
        <f>SUM(N10:N24)</f>
        <v>238275</v>
      </c>
      <c r="O26" s="159"/>
      <c r="P26" s="136"/>
      <c r="Q26" s="160">
        <f>SUM(Q11:Q23)</f>
        <v>0</v>
      </c>
      <c r="R26" s="160">
        <f>SUM(R11:R23)</f>
        <v>11525</v>
      </c>
      <c r="S26" s="161">
        <f>SUM(S10:S24)</f>
        <v>236125</v>
      </c>
      <c r="T26" s="159"/>
      <c r="U26" s="136"/>
      <c r="V26" s="160">
        <f>SUM(V11:V24)</f>
        <v>0</v>
      </c>
      <c r="W26" s="160">
        <f>SUM(W11:W24)</f>
        <v>9300</v>
      </c>
      <c r="X26" s="161">
        <f>SUM(X11:X24)</f>
        <v>185600</v>
      </c>
    </row>
    <row r="27" spans="1:25" ht="19.5" customHeight="1">
      <c r="A27" s="49"/>
      <c r="B27" s="50"/>
      <c r="C27" s="50"/>
      <c r="D27" s="50"/>
      <c r="E27" s="51"/>
      <c r="F27" s="132"/>
      <c r="G27" s="133"/>
      <c r="H27" s="133"/>
      <c r="I27" s="134"/>
      <c r="J27" s="135"/>
      <c r="K27" s="136"/>
      <c r="L27" s="144"/>
      <c r="M27" s="144"/>
      <c r="N27" s="154"/>
      <c r="O27" s="135"/>
      <c r="P27" s="136"/>
      <c r="Q27" s="144"/>
      <c r="R27" s="144"/>
      <c r="S27" s="154"/>
      <c r="T27" s="135"/>
      <c r="U27" s="136"/>
      <c r="V27" s="144"/>
      <c r="W27" s="144"/>
      <c r="X27" s="154"/>
    </row>
    <row r="28" spans="1:25" ht="28.5" customHeight="1">
      <c r="A28" s="49"/>
      <c r="B28" s="50"/>
      <c r="C28" s="50"/>
      <c r="D28" s="50"/>
      <c r="E28" s="51"/>
      <c r="F28" s="467" t="s">
        <v>84</v>
      </c>
      <c r="G28" s="468"/>
      <c r="H28" s="468"/>
      <c r="I28" s="469"/>
      <c r="J28" s="164"/>
      <c r="K28" s="165"/>
      <c r="L28" s="166">
        <f>L26</f>
        <v>0</v>
      </c>
      <c r="M28" s="166">
        <f>M26</f>
        <v>12025</v>
      </c>
      <c r="N28" s="167">
        <f>N26</f>
        <v>238275</v>
      </c>
      <c r="O28" s="164"/>
      <c r="P28" s="165"/>
      <c r="Q28" s="166">
        <f>Q26</f>
        <v>0</v>
      </c>
      <c r="R28" s="166">
        <f>R26</f>
        <v>11525</v>
      </c>
      <c r="S28" s="167">
        <f>S26</f>
        <v>236125</v>
      </c>
      <c r="T28" s="164"/>
      <c r="U28" s="165"/>
      <c r="V28" s="166">
        <f>V26</f>
        <v>0</v>
      </c>
      <c r="W28" s="166">
        <f>W26</f>
        <v>9300</v>
      </c>
      <c r="X28" s="167">
        <f>X26</f>
        <v>185600</v>
      </c>
    </row>
    <row r="29" spans="1:25" ht="19.5" customHeight="1" thickBot="1">
      <c r="A29" s="49"/>
      <c r="B29" s="50"/>
      <c r="C29" s="50"/>
      <c r="D29" s="50"/>
      <c r="E29" s="51"/>
      <c r="F29" s="132"/>
      <c r="G29" s="133"/>
      <c r="H29" s="133"/>
      <c r="I29" s="134"/>
      <c r="J29" s="142"/>
      <c r="K29" s="168"/>
      <c r="L29" s="169"/>
      <c r="M29" s="170"/>
      <c r="N29" s="171"/>
      <c r="O29" s="142"/>
      <c r="P29" s="168"/>
      <c r="Q29" s="169"/>
      <c r="R29" s="170"/>
      <c r="S29" s="171"/>
      <c r="T29" s="142"/>
      <c r="U29" s="168"/>
      <c r="V29" s="169"/>
      <c r="W29" s="170"/>
      <c r="X29" s="171"/>
      <c r="Y29" s="172"/>
    </row>
    <row r="30" spans="1:25" s="175" customFormat="1" ht="28.5" customHeight="1" thickBot="1">
      <c r="A30" s="458"/>
      <c r="B30" s="459"/>
      <c r="C30" s="459"/>
      <c r="D30" s="459"/>
      <c r="E30" s="173"/>
      <c r="F30" s="460"/>
      <c r="G30" s="461"/>
      <c r="H30" s="461"/>
      <c r="I30" s="462"/>
      <c r="J30" s="463"/>
      <c r="K30" s="464"/>
      <c r="L30" s="464"/>
      <c r="M30" s="464"/>
      <c r="N30" s="465"/>
      <c r="O30" s="463"/>
      <c r="P30" s="464"/>
      <c r="Q30" s="464"/>
      <c r="R30" s="464"/>
      <c r="S30" s="465"/>
      <c r="T30" s="463"/>
      <c r="U30" s="464"/>
      <c r="V30" s="464"/>
      <c r="W30" s="464"/>
      <c r="X30" s="465"/>
    </row>
    <row r="31" spans="1:25" s="175" customFormat="1" ht="20.100000000000001" customHeight="1">
      <c r="A31" s="384"/>
      <c r="B31" s="385"/>
      <c r="C31" s="466"/>
      <c r="D31" s="176"/>
      <c r="E31" s="177"/>
      <c r="F31" s="178"/>
      <c r="G31" s="178"/>
      <c r="H31" s="178"/>
      <c r="I31" s="178"/>
      <c r="J31" s="179"/>
      <c r="K31" s="180"/>
      <c r="L31" s="180"/>
      <c r="M31" s="180"/>
      <c r="N31" s="181"/>
      <c r="O31" s="179"/>
      <c r="P31" s="180"/>
      <c r="Q31" s="180"/>
      <c r="R31" s="180"/>
      <c r="S31" s="181"/>
      <c r="T31" s="179"/>
      <c r="U31" s="180"/>
      <c r="V31" s="180"/>
      <c r="W31" s="180"/>
      <c r="X31" s="181"/>
    </row>
    <row r="32" spans="1:25" s="175" customFormat="1" ht="13.5" customHeight="1">
      <c r="A32" s="448" t="s">
        <v>87</v>
      </c>
      <c r="B32" s="449"/>
      <c r="C32" s="449"/>
      <c r="D32" s="449"/>
      <c r="E32" s="94"/>
      <c r="F32" s="448" t="s">
        <v>88</v>
      </c>
      <c r="G32" s="452"/>
      <c r="H32" s="454" t="s">
        <v>89</v>
      </c>
      <c r="I32" s="449"/>
      <c r="J32" s="448"/>
      <c r="K32" s="449"/>
      <c r="L32" s="449"/>
      <c r="M32" s="449"/>
      <c r="N32" s="456"/>
      <c r="O32" s="448"/>
      <c r="P32" s="449"/>
      <c r="Q32" s="449"/>
      <c r="R32" s="449"/>
      <c r="S32" s="456"/>
      <c r="T32" s="448"/>
      <c r="U32" s="449"/>
      <c r="V32" s="449"/>
      <c r="W32" s="449"/>
      <c r="X32" s="456"/>
    </row>
    <row r="33" spans="1:24" s="175" customFormat="1" ht="24" customHeight="1">
      <c r="A33" s="450"/>
      <c r="B33" s="451"/>
      <c r="C33" s="451"/>
      <c r="D33" s="451"/>
      <c r="E33" s="182"/>
      <c r="F33" s="450"/>
      <c r="G33" s="453"/>
      <c r="H33" s="455"/>
      <c r="I33" s="451"/>
      <c r="J33" s="450"/>
      <c r="K33" s="451"/>
      <c r="L33" s="451"/>
      <c r="M33" s="451"/>
      <c r="N33" s="457"/>
      <c r="O33" s="450"/>
      <c r="P33" s="451"/>
      <c r="Q33" s="451"/>
      <c r="R33" s="451"/>
      <c r="S33" s="457"/>
      <c r="T33" s="450"/>
      <c r="U33" s="451"/>
      <c r="V33" s="451"/>
      <c r="W33" s="451"/>
      <c r="X33" s="457"/>
    </row>
    <row r="34" spans="1:24" s="175" customFormat="1" ht="35.1" customHeight="1">
      <c r="A34" s="432"/>
      <c r="B34" s="433"/>
      <c r="C34" s="436"/>
      <c r="D34" s="437"/>
      <c r="E34" s="183"/>
      <c r="F34" s="438">
        <v>1</v>
      </c>
      <c r="G34" s="439"/>
      <c r="H34" s="184" t="s">
        <v>90</v>
      </c>
      <c r="I34" s="185"/>
      <c r="J34" s="440"/>
      <c r="K34" s="441"/>
      <c r="L34" s="441"/>
      <c r="M34" s="441"/>
      <c r="N34" s="442"/>
      <c r="O34" s="440"/>
      <c r="P34" s="441"/>
      <c r="Q34" s="441"/>
      <c r="R34" s="441"/>
      <c r="S34" s="442"/>
      <c r="T34" s="440"/>
      <c r="U34" s="441"/>
      <c r="V34" s="441"/>
      <c r="W34" s="441"/>
      <c r="X34" s="442"/>
    </row>
    <row r="35" spans="1:24" s="175" customFormat="1" ht="35.1" customHeight="1" thickBot="1">
      <c r="A35" s="434"/>
      <c r="B35" s="435"/>
      <c r="C35" s="443"/>
      <c r="D35" s="444"/>
      <c r="E35" s="183"/>
      <c r="F35" s="391">
        <v>2</v>
      </c>
      <c r="G35" s="399"/>
      <c r="H35" s="400" t="s">
        <v>94</v>
      </c>
      <c r="I35" s="401"/>
      <c r="J35" s="429"/>
      <c r="K35" s="430"/>
      <c r="L35" s="430"/>
      <c r="M35" s="430"/>
      <c r="N35" s="431"/>
      <c r="O35" s="429"/>
      <c r="P35" s="430"/>
      <c r="Q35" s="430"/>
      <c r="R35" s="430"/>
      <c r="S35" s="431"/>
      <c r="T35" s="429"/>
      <c r="U35" s="430"/>
      <c r="V35" s="430"/>
      <c r="W35" s="430"/>
      <c r="X35" s="431"/>
    </row>
    <row r="36" spans="1:24" s="175" customFormat="1" ht="35.1" customHeight="1">
      <c r="A36" s="414"/>
      <c r="B36" s="415"/>
      <c r="C36" s="186"/>
      <c r="D36" s="187"/>
      <c r="E36" s="183"/>
      <c r="F36" s="391">
        <v>3</v>
      </c>
      <c r="G36" s="399"/>
      <c r="H36" s="400" t="s">
        <v>95</v>
      </c>
      <c r="I36" s="401"/>
      <c r="J36" s="421"/>
      <c r="K36" s="422"/>
      <c r="L36" s="422"/>
      <c r="M36" s="422"/>
      <c r="N36" s="423"/>
      <c r="O36" s="421"/>
      <c r="P36" s="422"/>
      <c r="Q36" s="422"/>
      <c r="R36" s="422"/>
      <c r="S36" s="423"/>
      <c r="T36" s="421"/>
      <c r="U36" s="422"/>
      <c r="V36" s="422"/>
      <c r="W36" s="422"/>
      <c r="X36" s="423"/>
    </row>
    <row r="37" spans="1:24" s="175" customFormat="1" ht="35.1" customHeight="1" thickBot="1">
      <c r="A37" s="416"/>
      <c r="B37" s="417"/>
      <c r="C37" s="188"/>
      <c r="D37" s="189"/>
      <c r="E37" s="183"/>
      <c r="F37" s="391">
        <v>4</v>
      </c>
      <c r="G37" s="399"/>
      <c r="H37" s="400" t="s">
        <v>97</v>
      </c>
      <c r="I37" s="401"/>
      <c r="J37" s="445"/>
      <c r="K37" s="446"/>
      <c r="L37" s="446"/>
      <c r="M37" s="446"/>
      <c r="N37" s="447"/>
      <c r="O37" s="445"/>
      <c r="P37" s="446"/>
      <c r="Q37" s="446"/>
      <c r="R37" s="446"/>
      <c r="S37" s="447"/>
      <c r="T37" s="445"/>
      <c r="U37" s="446"/>
      <c r="V37" s="446"/>
      <c r="W37" s="446"/>
      <c r="X37" s="447"/>
    </row>
    <row r="38" spans="1:24" s="175" customFormat="1" ht="35.1" customHeight="1">
      <c r="A38" s="414"/>
      <c r="B38" s="415"/>
      <c r="C38" s="186"/>
      <c r="D38" s="187"/>
      <c r="E38" s="183"/>
      <c r="F38" s="391">
        <v>5</v>
      </c>
      <c r="G38" s="399"/>
      <c r="H38" s="400" t="s">
        <v>98</v>
      </c>
      <c r="I38" s="401"/>
      <c r="J38" s="418"/>
      <c r="K38" s="419"/>
      <c r="L38" s="419"/>
      <c r="M38" s="419"/>
      <c r="N38" s="420"/>
      <c r="O38" s="418"/>
      <c r="P38" s="419"/>
      <c r="Q38" s="419"/>
      <c r="R38" s="419"/>
      <c r="S38" s="420"/>
      <c r="T38" s="418"/>
      <c r="U38" s="419"/>
      <c r="V38" s="419"/>
      <c r="W38" s="419"/>
      <c r="X38" s="420"/>
    </row>
    <row r="39" spans="1:24" s="175" customFormat="1" ht="35.1" customHeight="1" thickBot="1">
      <c r="A39" s="416"/>
      <c r="B39" s="417"/>
      <c r="C39" s="188"/>
      <c r="D39" s="189"/>
      <c r="E39" s="183"/>
      <c r="F39" s="391">
        <v>6</v>
      </c>
      <c r="G39" s="399"/>
      <c r="H39" s="427" t="s">
        <v>99</v>
      </c>
      <c r="I39" s="428"/>
      <c r="J39" s="408"/>
      <c r="K39" s="409"/>
      <c r="L39" s="409"/>
      <c r="M39" s="409"/>
      <c r="N39" s="410"/>
      <c r="O39" s="408"/>
      <c r="P39" s="409"/>
      <c r="Q39" s="409"/>
      <c r="R39" s="409"/>
      <c r="S39" s="410"/>
      <c r="T39" s="408"/>
      <c r="U39" s="409"/>
      <c r="V39" s="409"/>
      <c r="W39" s="409"/>
      <c r="X39" s="410"/>
    </row>
    <row r="40" spans="1:24" s="175" customFormat="1" ht="35.1" customHeight="1">
      <c r="A40" s="414"/>
      <c r="B40" s="415"/>
      <c r="C40" s="186"/>
      <c r="D40" s="187"/>
      <c r="E40" s="183"/>
      <c r="F40" s="391">
        <v>7</v>
      </c>
      <c r="G40" s="399"/>
      <c r="H40" s="427" t="s">
        <v>100</v>
      </c>
      <c r="I40" s="428"/>
      <c r="J40" s="408"/>
      <c r="K40" s="409"/>
      <c r="L40" s="409"/>
      <c r="M40" s="409"/>
      <c r="N40" s="410"/>
      <c r="O40" s="408"/>
      <c r="P40" s="409"/>
      <c r="Q40" s="409"/>
      <c r="R40" s="409"/>
      <c r="S40" s="410"/>
      <c r="T40" s="408"/>
      <c r="U40" s="409"/>
      <c r="V40" s="409"/>
      <c r="W40" s="409"/>
      <c r="X40" s="410"/>
    </row>
    <row r="41" spans="1:24" s="175" customFormat="1" ht="35.1" customHeight="1" thickBot="1">
      <c r="A41" s="416"/>
      <c r="B41" s="417"/>
      <c r="C41" s="188"/>
      <c r="D41" s="189"/>
      <c r="E41" s="183"/>
      <c r="F41" s="391">
        <v>8</v>
      </c>
      <c r="G41" s="399"/>
      <c r="H41" s="400" t="s">
        <v>101</v>
      </c>
      <c r="I41" s="401"/>
      <c r="J41" s="408"/>
      <c r="K41" s="409"/>
      <c r="L41" s="409"/>
      <c r="M41" s="409"/>
      <c r="N41" s="410"/>
      <c r="O41" s="408"/>
      <c r="P41" s="409"/>
      <c r="Q41" s="409"/>
      <c r="R41" s="409"/>
      <c r="S41" s="410"/>
      <c r="T41" s="408"/>
      <c r="U41" s="409"/>
      <c r="V41" s="409"/>
      <c r="W41" s="409"/>
      <c r="X41" s="410"/>
    </row>
    <row r="42" spans="1:24" s="175" customFormat="1" ht="35.1" customHeight="1">
      <c r="A42" s="414"/>
      <c r="B42" s="415"/>
      <c r="C42" s="186"/>
      <c r="D42" s="187"/>
      <c r="E42" s="183"/>
      <c r="F42" s="391">
        <v>9</v>
      </c>
      <c r="G42" s="399"/>
      <c r="H42" s="400" t="s">
        <v>102</v>
      </c>
      <c r="I42" s="401"/>
      <c r="J42" s="421"/>
      <c r="K42" s="422"/>
      <c r="L42" s="422"/>
      <c r="M42" s="422"/>
      <c r="N42" s="423"/>
      <c r="O42" s="424"/>
      <c r="P42" s="425"/>
      <c r="Q42" s="425"/>
      <c r="R42" s="425"/>
      <c r="S42" s="426"/>
      <c r="T42" s="421"/>
      <c r="U42" s="422"/>
      <c r="V42" s="422"/>
      <c r="W42" s="422"/>
      <c r="X42" s="423"/>
    </row>
    <row r="43" spans="1:24" s="175" customFormat="1" ht="35.1" customHeight="1" thickBot="1">
      <c r="A43" s="416"/>
      <c r="B43" s="417"/>
      <c r="C43" s="188"/>
      <c r="D43" s="189"/>
      <c r="E43" s="183"/>
      <c r="F43" s="391">
        <v>10</v>
      </c>
      <c r="G43" s="399"/>
      <c r="H43" s="400" t="s">
        <v>104</v>
      </c>
      <c r="I43" s="401"/>
      <c r="J43" s="408"/>
      <c r="K43" s="409"/>
      <c r="L43" s="409"/>
      <c r="M43" s="409"/>
      <c r="N43" s="410"/>
      <c r="O43" s="408"/>
      <c r="P43" s="409"/>
      <c r="Q43" s="409"/>
      <c r="R43" s="409"/>
      <c r="S43" s="410"/>
      <c r="T43" s="408"/>
      <c r="U43" s="409"/>
      <c r="V43" s="409"/>
      <c r="W43" s="409"/>
      <c r="X43" s="410"/>
    </row>
    <row r="44" spans="1:24" s="175" customFormat="1" ht="35.1" customHeight="1">
      <c r="A44" s="414"/>
      <c r="B44" s="415"/>
      <c r="C44" s="190"/>
      <c r="D44" s="191"/>
      <c r="E44" s="183"/>
      <c r="F44" s="391">
        <v>11</v>
      </c>
      <c r="G44" s="399"/>
      <c r="H44" s="400" t="s">
        <v>105</v>
      </c>
      <c r="I44" s="401"/>
      <c r="J44" s="408"/>
      <c r="K44" s="409"/>
      <c r="L44" s="409"/>
      <c r="M44" s="409"/>
      <c r="N44" s="410"/>
      <c r="O44" s="408"/>
      <c r="P44" s="409"/>
      <c r="Q44" s="409"/>
      <c r="R44" s="409"/>
      <c r="S44" s="410"/>
      <c r="T44" s="408"/>
      <c r="U44" s="409"/>
      <c r="V44" s="409"/>
      <c r="W44" s="409"/>
      <c r="X44" s="410"/>
    </row>
    <row r="45" spans="1:24" s="175" customFormat="1" ht="35.1" customHeight="1" thickBot="1">
      <c r="A45" s="416"/>
      <c r="B45" s="417"/>
      <c r="C45" s="188"/>
      <c r="D45" s="189"/>
      <c r="E45" s="183"/>
      <c r="F45" s="391">
        <v>12</v>
      </c>
      <c r="G45" s="399"/>
      <c r="H45" s="400" t="s">
        <v>106</v>
      </c>
      <c r="I45" s="401"/>
      <c r="J45" s="408"/>
      <c r="K45" s="409"/>
      <c r="L45" s="409"/>
      <c r="M45" s="409"/>
      <c r="N45" s="410"/>
      <c r="O45" s="408"/>
      <c r="P45" s="409"/>
      <c r="Q45" s="409"/>
      <c r="R45" s="409"/>
      <c r="S45" s="410"/>
      <c r="T45" s="408"/>
      <c r="U45" s="409"/>
      <c r="V45" s="409"/>
      <c r="W45" s="409"/>
      <c r="X45" s="410"/>
    </row>
    <row r="46" spans="1:24" s="175" customFormat="1" ht="35.1" customHeight="1">
      <c r="A46" s="192" t="s">
        <v>107</v>
      </c>
      <c r="B46" s="193"/>
      <c r="C46" s="193"/>
      <c r="D46" s="193"/>
      <c r="E46" s="194"/>
      <c r="F46" s="391">
        <v>13</v>
      </c>
      <c r="G46" s="399"/>
      <c r="H46" s="400" t="s">
        <v>108</v>
      </c>
      <c r="I46" s="401"/>
      <c r="J46" s="411" t="s">
        <v>408</v>
      </c>
      <c r="K46" s="412"/>
      <c r="L46" s="412"/>
      <c r="M46" s="412"/>
      <c r="N46" s="413"/>
      <c r="O46" s="411" t="s">
        <v>409</v>
      </c>
      <c r="P46" s="412"/>
      <c r="Q46" s="412"/>
      <c r="R46" s="412"/>
      <c r="S46" s="413"/>
      <c r="T46" s="411" t="s">
        <v>410</v>
      </c>
      <c r="U46" s="412"/>
      <c r="V46" s="412"/>
      <c r="W46" s="412"/>
      <c r="X46" s="413"/>
    </row>
    <row r="47" spans="1:24" s="175" customFormat="1" ht="35.1" customHeight="1">
      <c r="A47" s="195"/>
      <c r="B47" s="196"/>
      <c r="C47" s="196"/>
      <c r="D47" s="196"/>
      <c r="E47" s="183"/>
      <c r="F47" s="391">
        <v>14</v>
      </c>
      <c r="G47" s="399"/>
      <c r="H47" s="400" t="s">
        <v>112</v>
      </c>
      <c r="I47" s="401"/>
      <c r="J47" s="405">
        <v>44826</v>
      </c>
      <c r="K47" s="406"/>
      <c r="L47" s="406"/>
      <c r="M47" s="406"/>
      <c r="N47" s="407"/>
      <c r="O47" s="405">
        <v>44826</v>
      </c>
      <c r="P47" s="406"/>
      <c r="Q47" s="406"/>
      <c r="R47" s="406"/>
      <c r="S47" s="407"/>
      <c r="T47" s="405">
        <v>44826</v>
      </c>
      <c r="U47" s="406"/>
      <c r="V47" s="406"/>
      <c r="W47" s="406"/>
      <c r="X47" s="407"/>
    </row>
    <row r="48" spans="1:24" s="175" customFormat="1" ht="35.1" customHeight="1">
      <c r="A48" s="192"/>
      <c r="B48" s="193"/>
      <c r="C48" s="193"/>
      <c r="D48" s="193"/>
      <c r="E48" s="194"/>
      <c r="F48" s="391">
        <v>15</v>
      </c>
      <c r="G48" s="399"/>
      <c r="H48" s="400" t="s">
        <v>113</v>
      </c>
      <c r="I48" s="401"/>
      <c r="J48" s="408" t="s">
        <v>149</v>
      </c>
      <c r="K48" s="409"/>
      <c r="L48" s="409"/>
      <c r="M48" s="409"/>
      <c r="N48" s="410"/>
      <c r="O48" s="408" t="s">
        <v>150</v>
      </c>
      <c r="P48" s="409"/>
      <c r="Q48" s="409"/>
      <c r="R48" s="409"/>
      <c r="S48" s="410"/>
      <c r="T48" s="408" t="s">
        <v>149</v>
      </c>
      <c r="U48" s="409"/>
      <c r="V48" s="409"/>
      <c r="W48" s="409"/>
      <c r="X48" s="410"/>
    </row>
    <row r="49" spans="1:25" s="175" customFormat="1" ht="35.1" customHeight="1">
      <c r="A49" s="195"/>
      <c r="B49" s="196"/>
      <c r="C49" s="196"/>
      <c r="D49" s="196"/>
      <c r="E49" s="197"/>
      <c r="F49" s="391">
        <v>16</v>
      </c>
      <c r="G49" s="399"/>
      <c r="H49" s="400" t="s">
        <v>116</v>
      </c>
      <c r="I49" s="401"/>
      <c r="J49" s="402"/>
      <c r="K49" s="403"/>
      <c r="L49" s="403"/>
      <c r="M49" s="403"/>
      <c r="N49" s="404"/>
      <c r="O49" s="402"/>
      <c r="P49" s="403"/>
      <c r="Q49" s="403"/>
      <c r="R49" s="403"/>
      <c r="S49" s="404"/>
      <c r="T49" s="402"/>
      <c r="U49" s="403"/>
      <c r="V49" s="403"/>
      <c r="W49" s="403"/>
      <c r="X49" s="404"/>
    </row>
    <row r="50" spans="1:25" s="175" customFormat="1" ht="35.1" customHeight="1">
      <c r="A50" s="192"/>
      <c r="B50" s="193"/>
      <c r="C50" s="193"/>
      <c r="D50" s="193"/>
      <c r="E50" s="198"/>
      <c r="F50" s="391">
        <v>17</v>
      </c>
      <c r="G50" s="399"/>
      <c r="H50" s="400" t="s">
        <v>117</v>
      </c>
      <c r="I50" s="401"/>
      <c r="J50" s="396"/>
      <c r="K50" s="397"/>
      <c r="L50" s="397"/>
      <c r="M50" s="397"/>
      <c r="N50" s="398"/>
      <c r="O50" s="396"/>
      <c r="P50" s="397"/>
      <c r="Q50" s="397"/>
      <c r="R50" s="397"/>
      <c r="S50" s="398"/>
      <c r="T50" s="396" t="s">
        <v>411</v>
      </c>
      <c r="U50" s="397"/>
      <c r="V50" s="397"/>
      <c r="W50" s="397"/>
      <c r="X50" s="398"/>
    </row>
    <row r="51" spans="1:25" s="175" customFormat="1" ht="35.1" customHeight="1">
      <c r="A51" s="195"/>
      <c r="B51" s="196"/>
      <c r="C51" s="196"/>
      <c r="D51" s="196"/>
      <c r="E51" s="183"/>
      <c r="F51" s="387"/>
      <c r="G51" s="388"/>
      <c r="H51" s="394"/>
      <c r="I51" s="395"/>
      <c r="J51" s="396"/>
      <c r="K51" s="397"/>
      <c r="L51" s="397"/>
      <c r="M51" s="397"/>
      <c r="N51" s="398"/>
      <c r="O51" s="618"/>
      <c r="P51" s="619"/>
      <c r="Q51" s="619"/>
      <c r="R51" s="619"/>
      <c r="S51" s="620"/>
      <c r="T51" s="246"/>
      <c r="U51" s="247"/>
      <c r="V51" s="247"/>
      <c r="W51" s="247"/>
      <c r="X51" s="248"/>
    </row>
    <row r="52" spans="1:25" s="175" customFormat="1" ht="35.1" customHeight="1">
      <c r="A52" s="192"/>
      <c r="B52" s="193"/>
      <c r="C52" s="193"/>
      <c r="D52" s="193"/>
      <c r="E52" s="194"/>
      <c r="F52" s="387"/>
      <c r="G52" s="388"/>
      <c r="H52" s="394"/>
      <c r="I52" s="395"/>
      <c r="J52" s="396"/>
      <c r="K52" s="397"/>
      <c r="L52" s="397"/>
      <c r="M52" s="397"/>
      <c r="N52" s="398"/>
      <c r="O52" s="396"/>
      <c r="P52" s="395"/>
      <c r="Q52" s="395"/>
      <c r="R52" s="395"/>
      <c r="S52" s="513"/>
      <c r="T52" s="249"/>
      <c r="U52" s="250"/>
      <c r="V52" s="250"/>
      <c r="W52" s="250"/>
      <c r="X52" s="251"/>
    </row>
    <row r="53" spans="1:25" s="175" customFormat="1" ht="35.1" customHeight="1">
      <c r="A53" s="384"/>
      <c r="B53" s="385"/>
      <c r="C53" s="385"/>
      <c r="D53" s="386"/>
      <c r="E53" s="194"/>
      <c r="F53" s="387"/>
      <c r="G53" s="388"/>
      <c r="H53" s="389"/>
      <c r="I53" s="390"/>
      <c r="J53" s="391"/>
      <c r="K53" s="392"/>
      <c r="L53" s="392"/>
      <c r="M53" s="392"/>
      <c r="N53" s="393"/>
      <c r="O53" s="391"/>
      <c r="P53" s="392"/>
      <c r="Q53" s="392"/>
      <c r="R53" s="392"/>
      <c r="S53" s="393"/>
      <c r="T53" s="249"/>
      <c r="U53" s="250"/>
      <c r="V53" s="250"/>
      <c r="W53" s="250"/>
      <c r="X53" s="251"/>
    </row>
    <row r="54" spans="1:25" s="175" customFormat="1" ht="35.1" customHeight="1">
      <c r="A54" s="192"/>
      <c r="B54" s="193"/>
      <c r="C54" s="193"/>
      <c r="D54" s="193"/>
      <c r="E54" s="194"/>
      <c r="F54" s="202"/>
      <c r="G54" s="202"/>
      <c r="H54" s="389"/>
      <c r="I54" s="390"/>
      <c r="J54" s="203"/>
      <c r="K54" s="204"/>
      <c r="L54" s="204"/>
      <c r="M54" s="204"/>
      <c r="N54" s="205"/>
      <c r="O54" s="203"/>
      <c r="P54" s="204"/>
      <c r="Q54" s="204"/>
      <c r="R54" s="204"/>
      <c r="S54" s="205"/>
      <c r="T54" s="203"/>
      <c r="U54" s="204"/>
      <c r="V54" s="204"/>
      <c r="W54" s="204"/>
      <c r="X54" s="205"/>
    </row>
    <row r="55" spans="1:25" s="175" customFormat="1" ht="35.1" customHeight="1" thickBot="1">
      <c r="A55" s="206"/>
      <c r="B55" s="207"/>
      <c r="C55" s="207"/>
      <c r="D55" s="207"/>
      <c r="E55" s="208"/>
      <c r="F55" s="209"/>
      <c r="G55" s="209"/>
      <c r="H55" s="379"/>
      <c r="I55" s="380"/>
      <c r="J55" s="210"/>
      <c r="K55" s="211"/>
      <c r="L55" s="211"/>
      <c r="M55" s="211"/>
      <c r="N55" s="212"/>
      <c r="O55" s="210"/>
      <c r="P55" s="211"/>
      <c r="Q55" s="211"/>
      <c r="R55" s="211"/>
      <c r="S55" s="212"/>
      <c r="T55" s="210"/>
      <c r="U55" s="211"/>
      <c r="V55" s="211"/>
      <c r="W55" s="211"/>
      <c r="X55" s="212"/>
    </row>
    <row r="56" spans="1:25" s="216" customFormat="1" ht="15">
      <c r="A56" s="213"/>
      <c r="B56" s="124"/>
      <c r="C56" s="124"/>
      <c r="D56" s="124"/>
      <c r="E56" s="124"/>
      <c r="F56" s="175"/>
      <c r="G56" s="178"/>
      <c r="H56" s="178"/>
      <c r="I56" s="214"/>
      <c r="J56" s="175"/>
      <c r="K56" s="175"/>
      <c r="L56" s="215"/>
      <c r="M56" s="213"/>
      <c r="N56" s="213"/>
      <c r="O56" s="175"/>
      <c r="P56" s="175"/>
      <c r="Q56" s="215"/>
      <c r="R56" s="213"/>
      <c r="S56" s="213"/>
      <c r="T56" s="175"/>
      <c r="U56" s="175"/>
      <c r="V56" s="215"/>
      <c r="W56" s="213"/>
      <c r="X56" s="213"/>
      <c r="Y56" s="175"/>
    </row>
    <row r="57" spans="1:25" s="216" customFormat="1" ht="15">
      <c r="A57" s="213"/>
      <c r="B57" s="124"/>
      <c r="C57" s="124"/>
      <c r="D57" s="124"/>
      <c r="E57" s="124"/>
      <c r="F57" s="175"/>
      <c r="G57" s="178"/>
      <c r="H57" s="178"/>
      <c r="I57" s="214"/>
      <c r="J57" s="175"/>
      <c r="K57" s="175"/>
      <c r="L57" s="215"/>
      <c r="M57" s="213"/>
      <c r="N57" s="213"/>
      <c r="O57" s="175"/>
      <c r="P57" s="175"/>
      <c r="Q57" s="215"/>
      <c r="R57" s="213"/>
      <c r="S57" s="213"/>
      <c r="T57" s="175"/>
      <c r="U57" s="175"/>
      <c r="V57" s="215"/>
      <c r="W57" s="213"/>
      <c r="X57" s="213"/>
      <c r="Y57" s="175"/>
    </row>
    <row r="58" spans="1:25" s="217" customFormat="1">
      <c r="A58" s="213"/>
      <c r="B58" s="124"/>
      <c r="C58" s="124"/>
      <c r="D58" s="124"/>
      <c r="E58" s="124"/>
      <c r="F58" s="175"/>
      <c r="G58" s="178"/>
      <c r="H58" s="178"/>
      <c r="I58" s="214"/>
      <c r="J58" s="175"/>
      <c r="K58" s="175"/>
      <c r="L58" s="215"/>
      <c r="M58" s="213"/>
      <c r="N58" s="213"/>
      <c r="O58" s="175"/>
      <c r="P58" s="175"/>
      <c r="Q58" s="215"/>
      <c r="R58" s="213"/>
      <c r="S58" s="213"/>
      <c r="T58" s="175"/>
      <c r="U58" s="175"/>
      <c r="V58" s="215"/>
      <c r="W58" s="213"/>
      <c r="X58" s="213"/>
      <c r="Y58" s="175"/>
    </row>
    <row r="59" spans="1:25" s="217" customFormat="1">
      <c r="A59" s="213"/>
      <c r="B59" s="124"/>
      <c r="C59" s="124"/>
      <c r="D59" s="124"/>
      <c r="E59" s="124"/>
      <c r="F59" s="175"/>
      <c r="G59" s="178"/>
      <c r="H59" s="178"/>
      <c r="I59" s="214"/>
      <c r="J59" s="175"/>
      <c r="K59" s="175"/>
      <c r="L59" s="215"/>
      <c r="M59" s="213"/>
      <c r="N59" s="213"/>
      <c r="O59" s="175"/>
      <c r="P59" s="175"/>
      <c r="Q59" s="215"/>
      <c r="R59" s="213"/>
      <c r="S59" s="213"/>
      <c r="T59" s="175"/>
      <c r="U59" s="175"/>
      <c r="V59" s="215"/>
      <c r="W59" s="213"/>
      <c r="X59" s="213"/>
      <c r="Y59" s="175"/>
    </row>
    <row r="60" spans="1:25" s="217" customFormat="1">
      <c r="A60" s="213"/>
      <c r="B60" s="124"/>
      <c r="C60" s="124"/>
      <c r="D60" s="124"/>
      <c r="E60" s="124"/>
      <c r="F60" s="175"/>
      <c r="G60" s="178"/>
      <c r="H60" s="178"/>
      <c r="I60" s="214"/>
      <c r="J60" s="175"/>
      <c r="K60" s="175"/>
      <c r="L60" s="215"/>
      <c r="M60" s="213"/>
      <c r="N60" s="213"/>
      <c r="O60" s="175"/>
      <c r="P60" s="175"/>
      <c r="Q60" s="215"/>
      <c r="R60" s="213"/>
      <c r="S60" s="213"/>
      <c r="T60" s="175"/>
      <c r="U60" s="175"/>
      <c r="V60" s="215"/>
      <c r="W60" s="213"/>
      <c r="X60" s="213"/>
      <c r="Y60" s="175"/>
    </row>
    <row r="61" spans="1:25" s="217" customFormat="1">
      <c r="A61" s="213"/>
      <c r="B61" s="124"/>
      <c r="C61" s="124"/>
      <c r="D61" s="124"/>
      <c r="E61" s="124"/>
      <c r="F61" s="175"/>
      <c r="G61" s="178"/>
      <c r="H61" s="178"/>
      <c r="I61" s="214"/>
      <c r="J61" s="175"/>
      <c r="K61" s="175"/>
      <c r="L61" s="215"/>
      <c r="M61" s="213"/>
      <c r="N61" s="213"/>
      <c r="O61" s="175"/>
      <c r="P61" s="175"/>
      <c r="Q61" s="215"/>
      <c r="R61" s="213"/>
      <c r="S61" s="213"/>
      <c r="T61" s="175"/>
      <c r="U61" s="175"/>
      <c r="V61" s="215"/>
      <c r="W61" s="213"/>
      <c r="X61" s="213"/>
      <c r="Y61" s="175"/>
    </row>
  </sheetData>
  <sheetProtection formatCells="0" formatColumns="0" formatRows="0" insertColumns="0" insertRows="0" insertHyperlinks="0" deleteColumns="0" deleteRows="0" sort="0" autoFilter="0" pivotTables="0"/>
  <mergeCells count="150">
    <mergeCell ref="L1:M1"/>
    <mergeCell ref="Q1:R1"/>
    <mergeCell ref="V1:W1"/>
    <mergeCell ref="F2:I2"/>
    <mergeCell ref="J2:N2"/>
    <mergeCell ref="O2:S2"/>
    <mergeCell ref="T2:X2"/>
    <mergeCell ref="A3:D3"/>
    <mergeCell ref="F3:I3"/>
    <mergeCell ref="J3:N3"/>
    <mergeCell ref="O3:S3"/>
    <mergeCell ref="T3:X3"/>
    <mergeCell ref="A4:D4"/>
    <mergeCell ref="F4:F5"/>
    <mergeCell ref="G4:I5"/>
    <mergeCell ref="J4:N4"/>
    <mergeCell ref="O4:S4"/>
    <mergeCell ref="T4:X4"/>
    <mergeCell ref="A5:A7"/>
    <mergeCell ref="B5:B7"/>
    <mergeCell ref="C5:D5"/>
    <mergeCell ref="J5:J7"/>
    <mergeCell ref="K5:K7"/>
    <mergeCell ref="L5:N5"/>
    <mergeCell ref="O5:O7"/>
    <mergeCell ref="P5:P7"/>
    <mergeCell ref="Q5:S5"/>
    <mergeCell ref="A31:C31"/>
    <mergeCell ref="A32:D33"/>
    <mergeCell ref="F32:G33"/>
    <mergeCell ref="H32:I33"/>
    <mergeCell ref="J32:N33"/>
    <mergeCell ref="O32:S33"/>
    <mergeCell ref="T5:T7"/>
    <mergeCell ref="U5:U7"/>
    <mergeCell ref="V5:X5"/>
    <mergeCell ref="F28:I28"/>
    <mergeCell ref="A30:D30"/>
    <mergeCell ref="F30:I30"/>
    <mergeCell ref="J30:N30"/>
    <mergeCell ref="O30:S30"/>
    <mergeCell ref="T30:X30"/>
    <mergeCell ref="T32:X33"/>
    <mergeCell ref="A34:B35"/>
    <mergeCell ref="C34:D34"/>
    <mergeCell ref="F34:G34"/>
    <mergeCell ref="J34:N34"/>
    <mergeCell ref="O34:S34"/>
    <mergeCell ref="T34:X34"/>
    <mergeCell ref="C35:D35"/>
    <mergeCell ref="F35:G35"/>
    <mergeCell ref="H35:I35"/>
    <mergeCell ref="J35:N35"/>
    <mergeCell ref="O35:S35"/>
    <mergeCell ref="T35:X35"/>
    <mergeCell ref="A36:B37"/>
    <mergeCell ref="F36:G36"/>
    <mergeCell ref="H36:I36"/>
    <mergeCell ref="J36:N36"/>
    <mergeCell ref="O36:S36"/>
    <mergeCell ref="T36:X36"/>
    <mergeCell ref="F37:G37"/>
    <mergeCell ref="H37:I37"/>
    <mergeCell ref="J37:N37"/>
    <mergeCell ref="O37:S37"/>
    <mergeCell ref="T37:X37"/>
    <mergeCell ref="A38:B39"/>
    <mergeCell ref="F38:G38"/>
    <mergeCell ref="H38:I38"/>
    <mergeCell ref="J38:N38"/>
    <mergeCell ref="O38:S38"/>
    <mergeCell ref="T38:X38"/>
    <mergeCell ref="F39:G39"/>
    <mergeCell ref="H39:I39"/>
    <mergeCell ref="J39:N39"/>
    <mergeCell ref="O39:S39"/>
    <mergeCell ref="T39:X39"/>
    <mergeCell ref="A40:B41"/>
    <mergeCell ref="F40:G40"/>
    <mergeCell ref="H40:I40"/>
    <mergeCell ref="J40:N40"/>
    <mergeCell ref="O40:S40"/>
    <mergeCell ref="H43:I43"/>
    <mergeCell ref="J43:N43"/>
    <mergeCell ref="O43:S43"/>
    <mergeCell ref="T40:X40"/>
    <mergeCell ref="F41:G41"/>
    <mergeCell ref="H41:I41"/>
    <mergeCell ref="J41:N41"/>
    <mergeCell ref="O41:S41"/>
    <mergeCell ref="T41:X41"/>
    <mergeCell ref="O45:S45"/>
    <mergeCell ref="T45:X45"/>
    <mergeCell ref="F46:G46"/>
    <mergeCell ref="H46:I46"/>
    <mergeCell ref="J46:N46"/>
    <mergeCell ref="O46:S46"/>
    <mergeCell ref="T46:X46"/>
    <mergeCell ref="T43:X43"/>
    <mergeCell ref="A44:B45"/>
    <mergeCell ref="F44:G44"/>
    <mergeCell ref="H44:I44"/>
    <mergeCell ref="J44:N44"/>
    <mergeCell ref="O44:S44"/>
    <mergeCell ref="T44:X44"/>
    <mergeCell ref="F45:G45"/>
    <mergeCell ref="H45:I45"/>
    <mergeCell ref="J45:N45"/>
    <mergeCell ref="A42:B43"/>
    <mergeCell ref="F42:G42"/>
    <mergeCell ref="H42:I42"/>
    <mergeCell ref="J42:N42"/>
    <mergeCell ref="O42:S42"/>
    <mergeCell ref="T42:X42"/>
    <mergeCell ref="F43:G43"/>
    <mergeCell ref="F47:G47"/>
    <mergeCell ref="H47:I47"/>
    <mergeCell ref="J47:N47"/>
    <mergeCell ref="O47:S47"/>
    <mergeCell ref="T47:X47"/>
    <mergeCell ref="F48:G48"/>
    <mergeCell ref="H48:I48"/>
    <mergeCell ref="J48:N48"/>
    <mergeCell ref="O48:S48"/>
    <mergeCell ref="T48:X48"/>
    <mergeCell ref="F49:G49"/>
    <mergeCell ref="H49:I49"/>
    <mergeCell ref="J49:N49"/>
    <mergeCell ref="O49:S49"/>
    <mergeCell ref="T49:X49"/>
    <mergeCell ref="F50:G50"/>
    <mergeCell ref="H50:I50"/>
    <mergeCell ref="J50:N50"/>
    <mergeCell ref="O50:S50"/>
    <mergeCell ref="T50:X50"/>
    <mergeCell ref="H55:I55"/>
    <mergeCell ref="A53:D53"/>
    <mergeCell ref="F53:G53"/>
    <mergeCell ref="H53:I53"/>
    <mergeCell ref="J53:N53"/>
    <mergeCell ref="O53:S53"/>
    <mergeCell ref="H54:I54"/>
    <mergeCell ref="F51:G51"/>
    <mergeCell ref="H51:I51"/>
    <mergeCell ref="J51:N51"/>
    <mergeCell ref="O51:S51"/>
    <mergeCell ref="F52:G52"/>
    <mergeCell ref="H52:I52"/>
    <mergeCell ref="J52:N52"/>
    <mergeCell ref="O52:S52"/>
  </mergeCells>
  <printOptions horizontalCentered="1"/>
  <pageMargins left="0.25" right="0.25" top="0.75" bottom="0.75" header="0.3" footer="0.3"/>
  <pageSetup paperSize="8" scale="46" fitToHeight="0" orientation="landscape" verticalDpi="300" r:id="rId1"/>
  <headerFooter alignWithMargins="0">
    <oddFooter>&amp;LKeila Avelino&amp;CPágina &amp;P&amp;R&amp;D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8EF458-4100-478D-8879-189996957AEC}">
  <dimension ref="B3:C5"/>
  <sheetViews>
    <sheetView workbookViewId="0">
      <selection activeCell="I24" sqref="I24"/>
    </sheetView>
  </sheetViews>
  <sheetFormatPr defaultRowHeight="15"/>
  <sheetData>
    <row r="3" spans="2:3">
      <c r="B3" s="13" t="s">
        <v>34</v>
      </c>
      <c r="C3" s="13"/>
    </row>
    <row r="5" spans="2:3">
      <c r="B5" t="s">
        <v>35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D9B3E4-5C45-4599-B64D-49331C8437A8}">
  <dimension ref="B3:B5"/>
  <sheetViews>
    <sheetView workbookViewId="0">
      <selection activeCell="J27" sqref="J27"/>
    </sheetView>
  </sheetViews>
  <sheetFormatPr defaultRowHeight="15"/>
  <sheetData>
    <row r="3" spans="2:2">
      <c r="B3" s="13" t="s">
        <v>36</v>
      </c>
    </row>
    <row r="5" spans="2:2">
      <c r="B5" t="s">
        <v>35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57CA34-33D8-42BE-B5EA-9098B969DD8C}">
  <dimension ref="B3:B23"/>
  <sheetViews>
    <sheetView workbookViewId="0">
      <selection activeCell="K27" sqref="K27"/>
    </sheetView>
  </sheetViews>
  <sheetFormatPr defaultRowHeight="15"/>
  <sheetData>
    <row r="3" spans="2:2">
      <c r="B3" s="13" t="s">
        <v>20</v>
      </c>
    </row>
    <row r="5" spans="2:2">
      <c r="B5" t="s">
        <v>35</v>
      </c>
    </row>
    <row r="23" spans="2:2">
      <c r="B23" s="13"/>
    </row>
  </sheetData>
  <pageMargins left="0.511811024" right="0.511811024" top="0.78740157499999996" bottom="0.78740157499999996" header="0.31496062000000002" footer="0.31496062000000002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607422-07BF-4C1A-A2B9-A1B0135480B3}">
  <dimension ref="B3:B5"/>
  <sheetViews>
    <sheetView workbookViewId="0">
      <selection activeCell="G24" sqref="G24"/>
    </sheetView>
  </sheetViews>
  <sheetFormatPr defaultRowHeight="15"/>
  <sheetData>
    <row r="3" spans="2:2">
      <c r="B3" s="13" t="s">
        <v>37</v>
      </c>
    </row>
    <row r="5" spans="2:2">
      <c r="B5" t="s">
        <v>35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CB217C-E692-4F8C-A5D5-E715B6B501D5}">
  <dimension ref="B3:B5"/>
  <sheetViews>
    <sheetView workbookViewId="0">
      <selection activeCell="I24" sqref="I24"/>
    </sheetView>
  </sheetViews>
  <sheetFormatPr defaultRowHeight="15"/>
  <sheetData>
    <row r="3" spans="2:2">
      <c r="B3" s="13" t="s">
        <v>38</v>
      </c>
    </row>
    <row r="5" spans="2:2">
      <c r="B5" t="s">
        <v>35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C837C9-65A9-4951-8AD4-0EA5F0BF82C0}">
  <dimension ref="B3:B5"/>
  <sheetViews>
    <sheetView workbookViewId="0">
      <selection activeCell="J28" sqref="J28"/>
    </sheetView>
  </sheetViews>
  <sheetFormatPr defaultRowHeight="15"/>
  <sheetData>
    <row r="3" spans="2:2">
      <c r="B3" s="13" t="s">
        <v>29</v>
      </c>
    </row>
    <row r="5" spans="2:2">
      <c r="B5" t="s">
        <v>35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992B6A-5A2F-45B7-9997-18B15C1956D5}">
  <dimension ref="B3:B5"/>
  <sheetViews>
    <sheetView workbookViewId="0">
      <selection activeCell="J36" sqref="J36"/>
    </sheetView>
  </sheetViews>
  <sheetFormatPr defaultRowHeight="15"/>
  <sheetData>
    <row r="3" spans="2:2">
      <c r="B3" s="13" t="s">
        <v>31</v>
      </c>
    </row>
    <row r="5" spans="2:2">
      <c r="B5" t="s">
        <v>35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4EDB71-DC93-4E60-8EC7-D38866357F2E}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16</vt:i4>
      </vt:variant>
      <vt:variant>
        <vt:lpstr>Intervalos Nomeados</vt:lpstr>
      </vt:variant>
      <vt:variant>
        <vt:i4>15</vt:i4>
      </vt:variant>
    </vt:vector>
  </HeadingPairs>
  <TitlesOfParts>
    <vt:vector size="31" baseType="lpstr">
      <vt:lpstr>Legenda das ABAS _ CBO</vt:lpstr>
      <vt:lpstr>01</vt:lpstr>
      <vt:lpstr>02</vt:lpstr>
      <vt:lpstr>03</vt:lpstr>
      <vt:lpstr>04</vt:lpstr>
      <vt:lpstr>05</vt:lpstr>
      <vt:lpstr>06</vt:lpstr>
      <vt:lpstr>07</vt:lpstr>
      <vt:lpstr>CCT Sinduscon2023</vt:lpstr>
      <vt:lpstr>AVAL.QUAL.AR</vt:lpstr>
      <vt:lpstr>LIMP.AR COND</vt:lpstr>
      <vt:lpstr>MANUT HVAC</vt:lpstr>
      <vt:lpstr>SIST MANUT PREDIAL</vt:lpstr>
      <vt:lpstr>MANUT NOBREAK</vt:lpstr>
      <vt:lpstr>INTEGRIDADE CAPELAS</vt:lpstr>
      <vt:lpstr>MANUT FREEZER</vt:lpstr>
      <vt:lpstr>AVAL.QUAL.AR!Area_de_impressao</vt:lpstr>
      <vt:lpstr>'INTEGRIDADE CAPELAS'!Area_de_impressao</vt:lpstr>
      <vt:lpstr>'Legenda das ABAS _ CBO'!Area_de_impressao</vt:lpstr>
      <vt:lpstr>'LIMP.AR COND'!Area_de_impressao</vt:lpstr>
      <vt:lpstr>'MANUT FREEZER'!Area_de_impressao</vt:lpstr>
      <vt:lpstr>'MANUT HVAC'!Area_de_impressao</vt:lpstr>
      <vt:lpstr>'MANUT NOBREAK'!Area_de_impressao</vt:lpstr>
      <vt:lpstr>'SIST MANUT PREDIAL'!Area_de_impressao</vt:lpstr>
      <vt:lpstr>AVAL.QUAL.AR!Titulos_de_impressao</vt:lpstr>
      <vt:lpstr>'INTEGRIDADE CAPELAS'!Titulos_de_impressao</vt:lpstr>
      <vt:lpstr>'LIMP.AR COND'!Titulos_de_impressao</vt:lpstr>
      <vt:lpstr>'MANUT FREEZER'!Titulos_de_impressao</vt:lpstr>
      <vt:lpstr>'MANUT HVAC'!Titulos_de_impressao</vt:lpstr>
      <vt:lpstr>'MANUT NOBREAK'!Titulos_de_impressao</vt:lpstr>
      <vt:lpstr>'SIST MANUT PREDIAL'!Titulos_de_impressao</vt:lpstr>
    </vt:vector>
  </TitlesOfParts>
  <Manager/>
  <Company>HP Inc.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ANA PAOLA DE ARAUJO ARAGÃO</dc:creator>
  <cp:keywords/>
  <dc:description/>
  <cp:lastModifiedBy>Renata da Silva Maciel</cp:lastModifiedBy>
  <cp:revision/>
  <dcterms:created xsi:type="dcterms:W3CDTF">2023-04-18T15:11:31Z</dcterms:created>
  <dcterms:modified xsi:type="dcterms:W3CDTF">2023-10-03T17:36:21Z</dcterms:modified>
  <cp:category/>
  <cp:contentStatus/>
</cp:coreProperties>
</file>