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66925"/>
  <mc:AlternateContent xmlns:mc="http://schemas.openxmlformats.org/markup-compatibility/2006">
    <mc:Choice Requires="x15">
      <x15ac:absPath xmlns:x15ac="http://schemas.microsoft.com/office/spreadsheetml/2010/11/ac" url="C:\Users\sonia.maria\Desktop\ELEVADORES\"/>
    </mc:Choice>
  </mc:AlternateContent>
  <xr:revisionPtr revIDLastSave="0" documentId="13_ncr:1_{633749DF-D506-4274-8829-6D76A3A47770}" xr6:coauthVersionLast="47" xr6:coauthVersionMax="47" xr10:uidLastSave="{00000000-0000-0000-0000-000000000000}"/>
  <bookViews>
    <workbookView xWindow="-28920" yWindow="-135" windowWidth="29040" windowHeight="15720" tabRatio="902" firstSheet="3" activeTab="10" xr2:uid="{00000000-000D-0000-FFFF-FFFF00000000}"/>
  </bookViews>
  <sheets>
    <sheet name="Tutorial de Preenchimento" sheetId="111" r:id="rId1"/>
    <sheet name="Encargos_Rescisão_Prof Ausente" sheetId="36" r:id="rId2"/>
    <sheet name="Custos Indiretos Tributos Lucro" sheetId="37" r:id="rId3"/>
    <sheet name="Legenda Postos de Trabalho" sheetId="48" r:id="rId4"/>
    <sheet name="RESUMO" sheetId="92" r:id="rId5"/>
    <sheet name="ELETROMECÂNICO" sheetId="38" r:id="rId6"/>
    <sheet name="EPI's_EPC's_Uniforme" sheetId="88" r:id="rId7"/>
    <sheet name="Insumos" sheetId="86" r:id="rId8"/>
    <sheet name="Ferramentas Individuais" sheetId="91" r:id="rId9"/>
    <sheet name="Ferramentas Uso Geral" sheetId="113" r:id="rId10"/>
    <sheet name="Serviços Mensais" sheetId="109" r:id="rId11"/>
    <sheet name="Serviço Eventual" sheetId="107" r:id="rId12"/>
    <sheet name="Proposta Pro-forma" sheetId="71" r:id="rId13"/>
  </sheets>
  <externalReferences>
    <externalReference r:id="rId14"/>
    <externalReference r:id="rId15"/>
  </externalReferences>
  <definedNames>
    <definedName name="_1Excel_BuiltIn_Print_Area_2_1" localSheetId="12">!#REF!</definedName>
    <definedName name="_1Excel_BuiltIn_Print_Area_2_1">!#REF!</definedName>
    <definedName name="_2Excel_BuiltIn_Print_Area_3_1" localSheetId="12">!#REF!</definedName>
    <definedName name="_2Excel_BuiltIn_Print_Area_3_1">!#REF!</definedName>
    <definedName name="_fill1" hidden="1">#N/A</definedName>
    <definedName name="_xlnm._FilterDatabase" localSheetId="8" hidden="1">'Ferramentas Individuais'!$B$9:$K$40</definedName>
    <definedName name="_xlnm._FilterDatabase" localSheetId="9" hidden="1">'Ferramentas Uso Geral'!$B$10:$K$17</definedName>
    <definedName name="_xlnm._FilterDatabase" localSheetId="7" hidden="1">Insumos!$B$11:$G$26</definedName>
    <definedName name="_xlnm._FilterDatabase" localSheetId="3" hidden="1">'Legenda Postos de Trabalho'!$B$3:$H$5</definedName>
    <definedName name="_xlnm._FilterDatabase" localSheetId="4" hidden="1">RESUMO!$B$5:$J$6</definedName>
    <definedName name="_xlnm._FilterDatabase" localSheetId="10" hidden="1">'Serviços Mensais'!$B$6:$M$61</definedName>
    <definedName name="_xlnm._FilterDatabase" hidden="1">#N/A</definedName>
    <definedName name="_ipi1" localSheetId="2">#REF!</definedName>
    <definedName name="_ipi1" localSheetId="5">#REF!</definedName>
    <definedName name="_ipi1" localSheetId="1">#REF!</definedName>
    <definedName name="_ipi1" localSheetId="3">#REF!</definedName>
    <definedName name="_ipi1" localSheetId="12">#REF!</definedName>
    <definedName name="_ipi1">#REF!</definedName>
    <definedName name="_Order1" hidden="1">255</definedName>
    <definedName name="_Order2" hidden="1">255</definedName>
    <definedName name="A">#REF!</definedName>
    <definedName name="ALÍQUOTA">'[1]Tabela de ANS'!$K$14*'[1]Tabela de ANS'!$J$14</definedName>
    <definedName name="ALÍQUOTAII">'[1]Tabela de ANS'!$E$14*'[1]Tabela de ANS'!$D$14</definedName>
    <definedName name="ArComprimido" hidden="1">{"'Estimativa de Lançamento-JAN'!$A$1:$AI$85"}</definedName>
    <definedName name="Area">'[2]Relatório Serviços de DEMANDA'!$T$3:$T$5</definedName>
    <definedName name="_xlnm.Print_Area" localSheetId="5">ELETROMECÂNICO!$B$1:$G$140</definedName>
    <definedName name="_xlnm.Print_Area" localSheetId="6">'EPI''s_EPC''s_Uniforme'!$B$1:$E$26</definedName>
    <definedName name="_xlnm.Print_Area" localSheetId="8">'Ferramentas Individuais'!$B$2:$K$39</definedName>
    <definedName name="_xlnm.Print_Area" localSheetId="9">'Ferramentas Uso Geral'!$B$2:$K$16</definedName>
    <definedName name="_xlnm.Print_Area" localSheetId="7">Insumos!$B$2:$G$26</definedName>
    <definedName name="_xlnm.Print_Area" localSheetId="3">'Legenda Postos de Trabalho'!$A$1:$H$9</definedName>
    <definedName name="_xlnm.Print_Area" localSheetId="12">'Proposta Pro-forma'!$B$2:$E$23</definedName>
    <definedName name="_xlnm.Print_Area" localSheetId="4">RESUMO!$A$1:$J$12</definedName>
    <definedName name="_xlnm.Print_Area" localSheetId="10">'Serviços Mensais'!$A$1:$J$38</definedName>
    <definedName name="base" localSheetId="2">#REF!</definedName>
    <definedName name="base" localSheetId="5">#REF!</definedName>
    <definedName name="base" localSheetId="1">#REF!</definedName>
    <definedName name="base" localSheetId="3">#REF!</definedName>
    <definedName name="base" localSheetId="12">#REF!</definedName>
    <definedName name="base">#REF!</definedName>
    <definedName name="CAMINHÃO" localSheetId="2">#REF!</definedName>
    <definedName name="CAMINHÃO" localSheetId="5">#REF!</definedName>
    <definedName name="CAMINHÃO" localSheetId="12">#REF!</definedName>
    <definedName name="CAMINHÃO">#REF!</definedName>
    <definedName name="CPMF" localSheetId="12">!#REF!</definedName>
    <definedName name="CPMF">!#REF!</definedName>
    <definedName name="DFSFSDFS" localSheetId="5">#REF!</definedName>
    <definedName name="DFSFSDFS" localSheetId="12">#REF!</definedName>
    <definedName name="DFSFSDFS">#REF!</definedName>
    <definedName name="drtrt" hidden="1">{"'Estimativa de Lançamento-JAN'!$A$1:$AI$85"}</definedName>
    <definedName name="Fator" localSheetId="5">#REF!</definedName>
    <definedName name="Fator" localSheetId="12">#REF!</definedName>
    <definedName name="Fator">#REF!</definedName>
    <definedName name="fdnhgf" hidden="1">{"'Estimativa de Lançamento-JAN'!$A$1:$AI$85"}</definedName>
    <definedName name="fghfh" hidden="1">{"'Estimativa de Lançamento-JAN'!$A$1:$AI$85"}</definedName>
    <definedName name="Funções" localSheetId="5">#REF!</definedName>
    <definedName name="Funções" localSheetId="12">#REF!</definedName>
    <definedName name="Funções">#REF!</definedName>
    <definedName name="G" localSheetId="5">#REF!</definedName>
    <definedName name="G" localSheetId="12">#REF!</definedName>
    <definedName name="G">#REF!</definedName>
    <definedName name="geral" hidden="1">#N/A</definedName>
    <definedName name="GFGD">#REF!</definedName>
    <definedName name="ghjg" hidden="1">{"'Estimativa de Lançamento-JAN'!$A$1:$AI$85"}</definedName>
    <definedName name="hhhhh" localSheetId="5">#REF!</definedName>
    <definedName name="hhhhh" localSheetId="12">#REF!</definedName>
    <definedName name="hhhhh">#REF!</definedName>
    <definedName name="HTML_CodePage" hidden="1">1252</definedName>
    <definedName name="HTML_Control" hidden="1">{"'Estimativa de Lançamento-JAN'!$A$1:$AI$85"}</definedName>
    <definedName name="HTML_Description" hidden="1">""</definedName>
    <definedName name="HTML_Email" hidden="1">""</definedName>
    <definedName name="HTML_Header" hidden="1">"Estimativa de Lançamento-JAN"</definedName>
    <definedName name="HTML_LastUpdate" hidden="1">"03/01/01"</definedName>
    <definedName name="HTML_LineAfter" hidden="1">FALSE</definedName>
    <definedName name="HTML_LineBefore" hidden="1">FALSE</definedName>
    <definedName name="HTML_Name" hidden="1">"CAMARGO CORREA"</definedName>
    <definedName name="HTML_OBDlg2" hidden="1">TRUE</definedName>
    <definedName name="HTML_OBDlg4" hidden="1">TRUE</definedName>
    <definedName name="HTML_OS" hidden="1">0</definedName>
    <definedName name="HTML_PathFile" hidden="1">"Y:\Producao de Concreto\Meus documentos\Aylton\Roberto\MeuHTML.htm"</definedName>
    <definedName name="HTML_Title" hidden="1">"Previsão Lançamento Concreto"</definedName>
    <definedName name="HTML2_CONTROL" hidden="1">{"'Estimativa de Lançamento-JAN'!$A$1:$AI$85"}</definedName>
    <definedName name="HTML3_CONTROL" hidden="1">{"'Estimativa de Lançamento-JAN'!$A$1:$AI$85"}</definedName>
    <definedName name="ipi" localSheetId="5">#REF!</definedName>
    <definedName name="ipi" localSheetId="12">#REF!</definedName>
    <definedName name="ipi">#REF!</definedName>
    <definedName name="MAIS">#REF!</definedName>
    <definedName name="MENOS" localSheetId="5">#REF!</definedName>
    <definedName name="MENOS" localSheetId="12">#REF!</definedName>
    <definedName name="MENOS">#REF!</definedName>
    <definedName name="MM">'[2]Relatório Serviços de DEMANDA'!#REF!</definedName>
    <definedName name="Motos" localSheetId="5">#REF!</definedName>
    <definedName name="Motos" localSheetId="12">#REF!</definedName>
    <definedName name="Motos">#REF!</definedName>
    <definedName name="Multiplicador" localSheetId="5">#REF!</definedName>
    <definedName name="Multiplicador" localSheetId="12">#REF!</definedName>
    <definedName name="Multiplicador">#REF!</definedName>
    <definedName name="PRECO" localSheetId="5">#REF!</definedName>
    <definedName name="PRECO" localSheetId="12">#REF!</definedName>
    <definedName name="PRECO">#REF!</definedName>
    <definedName name="REGULADORA" localSheetId="5">#REF!</definedName>
    <definedName name="REGULADORA" localSheetId="12">#REF!</definedName>
    <definedName name="REGULADORA">#REF!</definedName>
    <definedName name="SD">#REF!</definedName>
    <definedName name="sdfsd" hidden="1">{"'Estimativa de Lançamento-JAN'!$A$1:$AI$85"}</definedName>
    <definedName name="SOMA" localSheetId="5">#REF!</definedName>
    <definedName name="SOMA" localSheetId="12">#REF!</definedName>
    <definedName name="SOMA">#REF!</definedName>
    <definedName name="SUPERVISOR">#REF!</definedName>
    <definedName name="Total" localSheetId="5">#REF!</definedName>
    <definedName name="Total" localSheetId="12">#REF!</definedName>
    <definedName name="Total">#REF!</definedName>
    <definedName name="TOTALCLP03" localSheetId="5">#REF!</definedName>
    <definedName name="TOTALCLP03" localSheetId="12">#REF!</definedName>
    <definedName name="TOTALCLP03">#REF!</definedName>
    <definedName name="z" hidden="1">{"'Estimativa de Lançamento-JAN'!$A$1:$AI$85"}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3" i="109" l="1"/>
  <c r="M24" i="109"/>
  <c r="M25" i="109"/>
  <c r="M26" i="109"/>
  <c r="M27" i="109"/>
  <c r="M28" i="109"/>
  <c r="M29" i="109"/>
  <c r="M30" i="109"/>
  <c r="M31" i="109"/>
  <c r="M32" i="109"/>
  <c r="M33" i="109"/>
  <c r="M34" i="109"/>
  <c r="M35" i="109"/>
  <c r="M9" i="109"/>
  <c r="M10" i="109"/>
  <c r="M11" i="109"/>
  <c r="M12" i="109"/>
  <c r="M13" i="109"/>
  <c r="M14" i="109"/>
  <c r="M15" i="109"/>
  <c r="M16" i="109"/>
  <c r="M17" i="109"/>
  <c r="M18" i="109"/>
  <c r="M19" i="109"/>
  <c r="M7" i="109"/>
  <c r="M8" i="109"/>
  <c r="M20" i="109"/>
  <c r="M21" i="109"/>
  <c r="M22" i="109"/>
  <c r="M36" i="109"/>
  <c r="M37" i="109"/>
  <c r="M38" i="109"/>
  <c r="M39" i="109"/>
  <c r="M40" i="109"/>
  <c r="M41" i="109"/>
  <c r="M42" i="109"/>
  <c r="M43" i="109"/>
  <c r="M44" i="109"/>
  <c r="M45" i="109"/>
  <c r="M46" i="109"/>
  <c r="M47" i="109"/>
  <c r="M48" i="109"/>
  <c r="M49" i="109"/>
  <c r="M50" i="109"/>
  <c r="M51" i="109"/>
  <c r="M52" i="109"/>
  <c r="M53" i="109"/>
  <c r="M54" i="109"/>
  <c r="M55" i="109"/>
  <c r="M56" i="109"/>
  <c r="E9" i="107" l="1"/>
  <c r="E11" i="107"/>
  <c r="E10" i="107"/>
  <c r="E10" i="88" l="1"/>
  <c r="L60" i="109" l="1"/>
  <c r="M60" i="109" s="1"/>
  <c r="M4" i="109" s="1"/>
  <c r="J9" i="92" s="1"/>
  <c r="I9" i="92" s="1"/>
  <c r="M57" i="109" l="1"/>
  <c r="M58" i="109"/>
  <c r="M59" i="109"/>
  <c r="I13" i="91" l="1"/>
  <c r="J13" i="91"/>
  <c r="K13" i="91" s="1"/>
  <c r="I14" i="91"/>
  <c r="J14" i="91"/>
  <c r="K14" i="91" s="1"/>
  <c r="I15" i="91"/>
  <c r="J15" i="91"/>
  <c r="K15" i="91" s="1"/>
  <c r="I16" i="91"/>
  <c r="J16" i="91"/>
  <c r="K16" i="91" s="1"/>
  <c r="I17" i="91"/>
  <c r="J17" i="91"/>
  <c r="K17" i="91" s="1"/>
  <c r="I18" i="91"/>
  <c r="J18" i="91"/>
  <c r="K18" i="91" s="1"/>
  <c r="I19" i="91"/>
  <c r="J19" i="91"/>
  <c r="K19" i="91" s="1"/>
  <c r="I20" i="91"/>
  <c r="J20" i="91"/>
  <c r="K20" i="91" s="1"/>
  <c r="I21" i="91"/>
  <c r="J21" i="91"/>
  <c r="K21" i="91" s="1"/>
  <c r="I22" i="91"/>
  <c r="J22" i="91"/>
  <c r="K22" i="91" s="1"/>
  <c r="I23" i="91"/>
  <c r="J23" i="91"/>
  <c r="K23" i="91" s="1"/>
  <c r="I24" i="91"/>
  <c r="J24" i="91"/>
  <c r="K24" i="91" s="1"/>
  <c r="I25" i="91"/>
  <c r="J25" i="91"/>
  <c r="K25" i="91" s="1"/>
  <c r="I26" i="91"/>
  <c r="J26" i="91"/>
  <c r="K26" i="91" s="1"/>
  <c r="F15" i="86"/>
  <c r="G15" i="86" s="1"/>
  <c r="F16" i="86"/>
  <c r="G16" i="86" s="1"/>
  <c r="F17" i="86"/>
  <c r="G17" i="86" s="1"/>
  <c r="F18" i="86"/>
  <c r="G18" i="86" s="1"/>
  <c r="F19" i="86"/>
  <c r="G19" i="86" s="1"/>
  <c r="E15" i="88"/>
  <c r="E16" i="88"/>
  <c r="E17" i="88"/>
  <c r="E18" i="88"/>
  <c r="D17" i="38" l="1"/>
  <c r="E26" i="86" l="1"/>
  <c r="F25" i="86" l="1"/>
  <c r="G25" i="86" l="1"/>
  <c r="J15" i="113" l="1"/>
  <c r="K15" i="113" s="1"/>
  <c r="I15" i="113"/>
  <c r="E25" i="88"/>
  <c r="E19" i="88"/>
  <c r="E20" i="88"/>
  <c r="E21" i="88"/>
  <c r="E22" i="88"/>
  <c r="E23" i="88"/>
  <c r="E14" i="88"/>
  <c r="E11" i="88"/>
  <c r="E12" i="88"/>
  <c r="J14" i="113" l="1"/>
  <c r="K14" i="113" s="1"/>
  <c r="I14" i="113"/>
  <c r="J13" i="113"/>
  <c r="K13" i="113" s="1"/>
  <c r="I13" i="113"/>
  <c r="J12" i="113"/>
  <c r="I12" i="113"/>
  <c r="I16" i="113" l="1"/>
  <c r="J16" i="113"/>
  <c r="K12" i="113"/>
  <c r="K16" i="113" s="1"/>
  <c r="K7" i="113" l="1"/>
  <c r="K8" i="113" s="1"/>
  <c r="F58" i="38" l="1"/>
  <c r="E5" i="48"/>
  <c r="F13" i="86" l="1"/>
  <c r="G13" i="86" l="1"/>
  <c r="E55" i="38" l="1"/>
  <c r="F55" i="38" s="1"/>
  <c r="F57" i="38" l="1"/>
  <c r="E54" i="38"/>
  <c r="B22" i="36" l="1"/>
  <c r="C15" i="71" l="1"/>
  <c r="F5" i="48" l="1"/>
  <c r="F20" i="86" l="1"/>
  <c r="G20" i="86" s="1"/>
  <c r="F21" i="86"/>
  <c r="G21" i="86" s="1"/>
  <c r="F22" i="86"/>
  <c r="G22" i="86" s="1"/>
  <c r="F23" i="86"/>
  <c r="G23" i="86" s="1"/>
  <c r="F24" i="86"/>
  <c r="G24" i="86" s="1"/>
  <c r="F14" i="86" l="1"/>
  <c r="F26" i="86" s="1"/>
  <c r="B21" i="38"/>
  <c r="F28" i="38" s="1"/>
  <c r="E6" i="92" l="1"/>
  <c r="C14" i="38" l="1"/>
  <c r="E115" i="38" l="1"/>
  <c r="D21" i="38" l="1"/>
  <c r="F26" i="38" s="1"/>
  <c r="F54" i="38" l="1"/>
  <c r="F60" i="38" s="1"/>
  <c r="F27" i="38"/>
  <c r="D4" i="71"/>
  <c r="B4" i="71"/>
  <c r="G6" i="92"/>
  <c r="F6" i="92"/>
  <c r="C6" i="92"/>
  <c r="B11" i="38" s="1"/>
  <c r="F8" i="92" l="1"/>
  <c r="G8" i="92"/>
  <c r="K6" i="113" s="1"/>
  <c r="K9" i="113" s="1"/>
  <c r="F138" i="38"/>
  <c r="F103" i="38" l="1"/>
  <c r="K6" i="91"/>
  <c r="J38" i="91" l="1"/>
  <c r="K38" i="91" s="1"/>
  <c r="I38" i="91"/>
  <c r="J35" i="91"/>
  <c r="K35" i="91" s="1"/>
  <c r="I35" i="91"/>
  <c r="J31" i="91"/>
  <c r="K31" i="91" s="1"/>
  <c r="I31" i="91"/>
  <c r="J29" i="91"/>
  <c r="K29" i="91" s="1"/>
  <c r="I29" i="91"/>
  <c r="J32" i="91"/>
  <c r="K32" i="91" s="1"/>
  <c r="I32" i="91"/>
  <c r="J33" i="91"/>
  <c r="K33" i="91" s="1"/>
  <c r="I33" i="91"/>
  <c r="J28" i="91"/>
  <c r="K28" i="91" s="1"/>
  <c r="I28" i="91"/>
  <c r="J12" i="91"/>
  <c r="K12" i="91" s="1"/>
  <c r="I12" i="91"/>
  <c r="J34" i="91"/>
  <c r="K34" i="91" s="1"/>
  <c r="I34" i="91"/>
  <c r="J27" i="91"/>
  <c r="K27" i="91" s="1"/>
  <c r="I27" i="91"/>
  <c r="J37" i="91"/>
  <c r="K37" i="91" s="1"/>
  <c r="I37" i="91"/>
  <c r="J36" i="91"/>
  <c r="K36" i="91" s="1"/>
  <c r="I36" i="91"/>
  <c r="I11" i="91"/>
  <c r="J11" i="91"/>
  <c r="K11" i="91" s="1"/>
  <c r="J30" i="91"/>
  <c r="K30" i="91" s="1"/>
  <c r="I30" i="91"/>
  <c r="K39" i="91" l="1"/>
  <c r="K7" i="91" s="1"/>
  <c r="K8" i="91" s="1"/>
  <c r="J39" i="91"/>
  <c r="I39" i="91"/>
  <c r="F102" i="38" l="1"/>
  <c r="G14" i="86"/>
  <c r="G26" i="86" s="1"/>
  <c r="G8" i="86" l="1"/>
  <c r="G9" i="86" s="1"/>
  <c r="D10" i="37" l="1"/>
  <c r="H10" i="37"/>
  <c r="F9" i="107" s="1"/>
  <c r="G11" i="107" s="1"/>
  <c r="G10" i="107" l="1"/>
  <c r="G9" i="107"/>
  <c r="C135" i="38"/>
  <c r="C133" i="38"/>
  <c r="C132" i="38"/>
  <c r="C131" i="38"/>
  <c r="C130" i="38"/>
  <c r="C129" i="38"/>
  <c r="E114" i="38"/>
  <c r="E113" i="38"/>
  <c r="E112" i="38"/>
  <c r="E110" i="38"/>
  <c r="E109" i="38"/>
  <c r="E90" i="38"/>
  <c r="E86" i="38"/>
  <c r="E74" i="38"/>
  <c r="F66" i="38"/>
  <c r="E50" i="38"/>
  <c r="E49" i="38"/>
  <c r="E48" i="38"/>
  <c r="E47" i="38"/>
  <c r="E46" i="38"/>
  <c r="E45" i="38"/>
  <c r="E44" i="38"/>
  <c r="E43" i="38"/>
  <c r="E38" i="38"/>
  <c r="F33" i="38"/>
  <c r="D19" i="36"/>
  <c r="F90" i="38" l="1"/>
  <c r="F91" i="38" s="1"/>
  <c r="F96" i="38" s="1"/>
  <c r="E118" i="38"/>
  <c r="F50" i="38"/>
  <c r="F44" i="38"/>
  <c r="E51" i="38"/>
  <c r="E84" i="38"/>
  <c r="F84" i="38" s="1"/>
  <c r="F86" i="38"/>
  <c r="D39" i="36"/>
  <c r="E82" i="38"/>
  <c r="F82" i="38" s="1"/>
  <c r="F129" i="38"/>
  <c r="F47" i="38"/>
  <c r="F48" i="38"/>
  <c r="F74" i="38"/>
  <c r="F45" i="38"/>
  <c r="F49" i="38"/>
  <c r="F46" i="38"/>
  <c r="E37" i="38"/>
  <c r="F37" i="38" s="1"/>
  <c r="E71" i="38"/>
  <c r="E83" i="38"/>
  <c r="F83" i="38" s="1"/>
  <c r="F43" i="38"/>
  <c r="E81" i="38"/>
  <c r="F81" i="38" s="1"/>
  <c r="F38" i="38"/>
  <c r="E73" i="38"/>
  <c r="F73" i="38" s="1"/>
  <c r="E76" i="38"/>
  <c r="F76" i="38" s="1"/>
  <c r="E85" i="38"/>
  <c r="F85" i="38" s="1"/>
  <c r="D8" i="36" l="1"/>
  <c r="D29" i="36"/>
  <c r="E75" i="38"/>
  <c r="F75" i="38" s="1"/>
  <c r="E39" i="38"/>
  <c r="F39" i="38" s="1"/>
  <c r="F40" i="38" s="1"/>
  <c r="F64" i="38" s="1"/>
  <c r="F51" i="38"/>
  <c r="F65" i="38" s="1"/>
  <c r="F71" i="38"/>
  <c r="F87" i="38"/>
  <c r="F95" i="38" s="1"/>
  <c r="F97" i="38" s="1"/>
  <c r="F132" i="38" s="1"/>
  <c r="E87" i="38"/>
  <c r="E72" i="38"/>
  <c r="F72" i="38" s="1"/>
  <c r="F67" i="38" l="1"/>
  <c r="F130" i="38" s="1"/>
  <c r="E77" i="38"/>
  <c r="F77" i="38"/>
  <c r="F131" i="38" s="1"/>
  <c r="E6" i="88" l="1"/>
  <c r="E7" i="88" s="1"/>
  <c r="G7" i="86"/>
  <c r="E8" i="88" l="1"/>
  <c r="F104" i="38" s="1"/>
  <c r="G10" i="86"/>
  <c r="F101" i="38" l="1"/>
  <c r="F105" i="38" l="1"/>
  <c r="F133" i="38" s="1"/>
  <c r="F134" i="38" s="1"/>
  <c r="F109" i="38" s="1"/>
  <c r="F110" i="38" s="1"/>
  <c r="F121" i="38" s="1"/>
  <c r="F123" i="38" s="1"/>
  <c r="F125" i="38" s="1"/>
  <c r="F112" i="38" l="1"/>
  <c r="F115" i="38"/>
  <c r="F113" i="38"/>
  <c r="F114" i="38"/>
  <c r="F116" i="38" l="1"/>
  <c r="F135" i="38" s="1"/>
  <c r="F136" i="38" s="1"/>
  <c r="F140" i="38" s="1"/>
  <c r="I6" i="92" l="1"/>
  <c r="I8" i="92" s="1"/>
  <c r="H6" i="92"/>
  <c r="J6" i="92" l="1"/>
  <c r="J8" i="92" s="1"/>
  <c r="G6" i="107" s="1"/>
  <c r="E12" i="107" s="1"/>
  <c r="G12" i="107" s="1"/>
  <c r="G13" i="107" s="1"/>
  <c r="J10" i="92" s="1"/>
  <c r="J11" i="92" l="1"/>
  <c r="I10" i="92"/>
  <c r="E15" i="71" l="1"/>
  <c r="I11" i="92"/>
  <c r="E16" i="71" l="1"/>
  <c r="D15" i="71"/>
</calcChain>
</file>

<file path=xl/sharedStrings.xml><?xml version="1.0" encoding="utf-8"?>
<sst xmlns="http://schemas.openxmlformats.org/spreadsheetml/2006/main" count="1045" uniqueCount="546">
  <si>
    <t>TUTORIAL DE PREENCHIMENTO</t>
  </si>
  <si>
    <t>Aba da Planilha</t>
  </si>
  <si>
    <t>Informações relevantes para o preenchimento da planilha</t>
  </si>
  <si>
    <t>Destino do preenchimento da Aba da Planilha</t>
  </si>
  <si>
    <t>Estrutura</t>
  </si>
  <si>
    <t>Aba Meramente Ilustrativa para que a Licitante consiga mapear todo o Escopo a ser alcançado, além de demonstrar a Estrutura para o devido dimensionamento de sua Proposta.</t>
  </si>
  <si>
    <t>Aba Meramente Ilustrativa, não existe ligação com outras abas.</t>
  </si>
  <si>
    <t>Legenda das ABAS</t>
  </si>
  <si>
    <t>Aba para descrimininar todas as informações sobre as categorias de mão de obra residente previstas pela Administração.</t>
  </si>
  <si>
    <t>Planilhas de Custo de Mão de Obra Supervisor e Técnico CFT</t>
  </si>
  <si>
    <t>Encargos_Rescisão_Prof Ausente</t>
  </si>
  <si>
    <t>Aba para ser preenchida levando em consideração todos os encargos sociais, trabalhistas, custos de rescisão e profissional ausente dos postos de trabalho de mão de obra residente. A administração elaborou esta aba na planilha afim de uniformizar todas as alíquotas, que automaticamente será preenchida nas planilhas de custo desta contratação. Levar em consideração e preencher o FAP ajustado da empresa, comprovado através de apresentação da GFIP. Se a empresa possuir histórico diferenciado das alíquotas apresentadas ou fundamentação legal, existe a coluna da Justificativa da alteração da alíquota e a coluna de novo memorial de cálculo a justificar, para que a Empresa registre as modificações e a comissão de licitação apure a legalidade/ razoabilidade dos fatores apresentados.</t>
  </si>
  <si>
    <t>As alíquotas serão importadas para as planilhas de custo de ELETROMECÂNICO</t>
  </si>
  <si>
    <t>Custos Indiretos Tributos e Lucro</t>
  </si>
  <si>
    <t>Aba para ser preenchida levando em consideração os custos indiretos, tributos e lucro desta referida prestação de serviço. Para que a Licitante possa organizar melhor sua distribuição do CITL, existem 2 composições a serem preenchidas, um quadro está sendo lincado automaticamente nas abas de mão de obra residente e outro quadro sendo lincado para a composição dos custos dos Serviços Eventual.
A emrpesa proponente, deverá indicar qual regime tributário se enquadra, em caso de Lucro REAL, soliictamos que sejam entregues os percentuais médios dos últimos 12 meses, o que diminui um pouco o valor percentual destes impostos na planilha e a diferença entre o lucro presumido.
A mesma situação se aplicará ao CPRB, a empresa optantes pela desoneração deverão ter CNAE enquadrado na lei da desoneração, e ter optado pela desoneração até o dia 15/02 do ano vigente, para fazer jus ao este percentual de CPRB que será de até 4,5%. No ato da análise de documentação de empresa proponente avaliaremos se empresa faz jus ou não a este benefício, sendo observado que se trata de empresa onerada, esta deverá apresentará CPRB zerado e INSS de  20% na aba “Encargos_Rescisão_Prof Ausente”, célula  D11.</t>
  </si>
  <si>
    <t>Os percentuais serão importadas para as planilhas de custo de ELETROMECÂNICO, Serviços e Material</t>
  </si>
  <si>
    <t>Abas de Postos - ELETROMECÂNICO</t>
  </si>
  <si>
    <t>Aba para ser preenchida as informações da mão de obra residente, levando em consideração as particularidades de cada CCT envolvida por categoria. Aba que constitui a consolidação das informações de modo geral e que visa a fechar de modo geral o custo dos postos de trabalho. Algumas informações já estarão preenchidas automaticamente por conta da empresa Informar as alíquotas na planilha única de Encargos_Rescisão_Prof Ausente e a planilha de Custos Indiretos, Tributos e Lucro. Os Custos gerados destas tabelas de apoio, estarão lincados automaticamente com a planilha de custos para a composição de modo abrangente dos custos mensais dos postos de trabalho, obedecendo as especificidades de cada tipo de serviço/categoria.</t>
  </si>
  <si>
    <t>Não se aplica destino. Custos deverão ser informados na referida planilha.</t>
  </si>
  <si>
    <t>Serviços por Demanda</t>
  </si>
  <si>
    <t>Listagem de todos os Serviços, sem mão de obra residente, para atuar de forma com suas características. Aba com a listagem e quantitativos já correlacionados e bloqueada para alteração. A Licitante deverá compor a informação somente do Custo Unitário por Tipo de Métrica envolvida na Descrição da Atividade. A tabela fará o cálculo através do Custo Unitário Informado, além de realizar a incidência do Custo Indireto, tributos e lucro (CITL) por conta do preenchimento informado na aba em destaque.</t>
  </si>
  <si>
    <t>Aba: Uniformes / EPI's / EPC's
Aba: INSUMOS
Aba: Ferramentas Individual
Aba: Ferramentas Uso Geral
Aba: Veículos</t>
  </si>
  <si>
    <t>A Licitante deverá atentar-se aos Apêncices. Para a realização desses serviços será de responsabilidade da CONTRATADA fornecer aos seus trabalhadores e/ou subcontratados EPIs/ EPCs/ Uniformes/ Insumos/ e Ferramentas de Uso Geral e Individual, e Veículos, necessários à execução dos serviços,corfome itens listados nas abas.</t>
  </si>
  <si>
    <t>Valores serão importadas para as planilhas de custo de ELETROMECÂNICO</t>
  </si>
  <si>
    <t>Material</t>
  </si>
  <si>
    <t xml:space="preserve">O licitante deverá preencher valor total, conforme previsto no Termo de Referência deste edital, </t>
  </si>
  <si>
    <t>O valores estão lincados as abas da planilha, a fim de detalhar todos os custos inerentes a contratação</t>
  </si>
  <si>
    <t>Proposta Pro-Forma</t>
  </si>
  <si>
    <t>A licitante deverá preencher nesta planilha somente os campos necessários.</t>
  </si>
  <si>
    <t>Resumo</t>
  </si>
  <si>
    <t xml:space="preserve">Resumo global detalhado da proposta da licitante. </t>
  </si>
  <si>
    <t xml:space="preserve">Aba Ferramentas Uso Geral
</t>
  </si>
  <si>
    <t>Para o cálculo da depreciação de equipamentos, será adotado a vida útil de 5 anos e valor residual de 20%.</t>
  </si>
  <si>
    <t xml:space="preserve">Aba Veículos
</t>
  </si>
  <si>
    <t xml:space="preserve">Para o cálculo do valor unitário do Veículos: Caminhão e PickUp ( a contratada deverá dimensionar o valor do veículo e englobar todas as despesas necessárias como combustível, seguro, manutenção, etc)
</t>
  </si>
  <si>
    <t xml:space="preserve">SERVIÇOS CONTÍNUOS COM DEDICAÇÃO EXCLUSIVA DE MÃO DE OBRA - COGIC - FIOCRUZ </t>
  </si>
  <si>
    <t>MÓDULO 2 – ENCARGOS E BENEFÍCIOS ANUAIS, MENSAIS E DIÁRIOS</t>
  </si>
  <si>
    <t xml:space="preserve">Memória de Cálculo </t>
  </si>
  <si>
    <t>Fundamento</t>
  </si>
  <si>
    <t>Justificativa da Alteração da Alíquota</t>
  </si>
  <si>
    <t>Novo Memorial de Cálculo para Justificar</t>
  </si>
  <si>
    <t>Submódulo 2.1 - 13º Salário, Férias e Adicional de Férias</t>
  </si>
  <si>
    <t>%</t>
  </si>
  <si>
    <t>A</t>
  </si>
  <si>
    <r>
      <t>13 (Décimo-terceiro) salário</t>
    </r>
    <r>
      <rPr>
        <sz val="10"/>
        <color indexed="10"/>
        <rFont val="Calibri"/>
        <family val="2"/>
        <scheme val="minor"/>
      </rPr>
      <t xml:space="preserve"> </t>
    </r>
  </si>
  <si>
    <t xml:space="preserve">Art.7º, VIII, CF/88. Caderno de Logística com Orientações básicas sobre a operacionalização da Conta Vinculada nos termos da alínea “a” do item 1.1 do Anexo VII-B e do Anexo XII da Instrução Normativa nº 5, de 26 de maio de 2017. Tabela do subitem 2.4.1 reserva mensal para o pagamento de encargos trabalhistas - percentual incidente sobre a remuneração. </t>
  </si>
  <si>
    <t>B</t>
  </si>
  <si>
    <t>Férias e Adicional de Férias</t>
  </si>
  <si>
    <t>Férias + Adicional =   ( 1 / 12 ) + ( 1 /12 /3 )</t>
  </si>
  <si>
    <t>Direito estabelecido pela CLT – Consolidação das Leis do Trabalho, artigo 129 e seguintes. O Empregado tem direito a 30 dias de férias remuneradas anualmente. (30/360*100) = 8,33% + Acréscimo de 1/3 na remuneração de férias, conforme artigo 7º, inciso XVII da Constituição Federal ((30/3)/30)*(30/360*100) = 2,78%.     =&gt;  8,33% + 2,78% = 11,11%</t>
  </si>
  <si>
    <t>C</t>
  </si>
  <si>
    <t>Incidência dos encargos do submódulo 2.2 sobre Submódulo 2.1 - 13º Salário, Férias e Adicional de Férias</t>
  </si>
  <si>
    <t>Incidência da alíquota total do submódulo 2.2 x (custo de décimo terceiro + custo de férias e adicional de férias)</t>
  </si>
  <si>
    <t>% Conta Vinculada- Anexo XII da IN nº 05/2017. Caderno de Logística com Orientações básicas sobre a operacionalização da Conta Vinculada nos termos da alínea “a” do item 1.1 do Anexo VII-B e do Anexo XII da Instrução Normativa nº 5, de 26 de maio de 2017.</t>
  </si>
  <si>
    <t>TOTAL SUBMÓDULO 2.1</t>
  </si>
  <si>
    <t>Submódulo 2.2 - GPS, FGTS e Outras Contribuições</t>
  </si>
  <si>
    <t xml:space="preserve">INSS </t>
  </si>
  <si>
    <t>Art.22, Inciso I da Lei 8.212/91</t>
  </si>
  <si>
    <t xml:space="preserve">Salário Educação </t>
  </si>
  <si>
    <t>Art.3º, Inciso I, Decreto 87.043/82</t>
  </si>
  <si>
    <t>SAT (Seguro Acidente de Trabalho)</t>
  </si>
  <si>
    <t>RAT: 1%, 2% ou 3% x FAP: 0,5 a 2%</t>
  </si>
  <si>
    <t>RATxFAT – Fundamentação: art. 22, inciso II, alíneas ‘b’ e ‘c’, da Lei nº 8.212/91. Conforme GFIP do mês anterior à data da proposta – Para estimativa, considerado o maior valor possível.</t>
  </si>
  <si>
    <t>D</t>
  </si>
  <si>
    <t>SESC ou SESI</t>
  </si>
  <si>
    <t>Art.3º, da lei 8036/90</t>
  </si>
  <si>
    <t>E</t>
  </si>
  <si>
    <t xml:space="preserve">SENAI - SENAC </t>
  </si>
  <si>
    <t>Decreto 2.318/86</t>
  </si>
  <si>
    <t>F</t>
  </si>
  <si>
    <t xml:space="preserve">SEBRAE </t>
  </si>
  <si>
    <t>Art.8º, Lei 8029/90 e Lei 8154/90</t>
  </si>
  <si>
    <t>G</t>
  </si>
  <si>
    <t xml:space="preserve">INCRA </t>
  </si>
  <si>
    <t>Lei 7787/89 e DL 1146/70</t>
  </si>
  <si>
    <t>H</t>
  </si>
  <si>
    <t xml:space="preserve">FGTS </t>
  </si>
  <si>
    <t>Art.15, da Lei 8036/90 e Art.7º III, CF</t>
  </si>
  <si>
    <t>TOTAL SUBMÓDULO 2.2</t>
  </si>
  <si>
    <t>MÓDULO 3 – PROVISÃO PARA RESCISÃO</t>
  </si>
  <si>
    <t>PROVISÃO PARA RESCISÃO</t>
  </si>
  <si>
    <t>Aviso Prévio Indenizado</t>
  </si>
  <si>
    <t xml:space="preserve">((1/12)x0,05)x100  = 0,42%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</si>
  <si>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termino do contrato de trabalho. Arrolado no item 22 do Acórdão 6771/2009 do TCU</t>
  </si>
  <si>
    <t>Incidência do FGTS sobre Aviso Prévio Indenizado</t>
  </si>
  <si>
    <t>% Aviso Prévio Indenizado x % FGTS = 0,03%</t>
  </si>
  <si>
    <t>Súmula nº 305/TST e Acórdão TCU 2.217/2010 - Plenário.</t>
  </si>
  <si>
    <t>Multa do FGTS e Contribuição Social sobre o Aviso Prévio Indenizado</t>
  </si>
  <si>
    <t xml:space="preserve"> = 0,8*0,4*0,1*(1+(1/12)+(1/12)+(1/3*1/12))</t>
  </si>
  <si>
    <t xml:space="preserve"> - Lei Nº 13.932 de 11 de dezembro de 2019
 - Art. 1º da Lei Complementar nº 110/2001</t>
  </si>
  <si>
    <t xml:space="preserve">Aviso Prévio Trabalhado </t>
  </si>
  <si>
    <t>(7/30)/12 x 100 = 1,94%</t>
  </si>
  <si>
    <t>Refere-se à indenização de sete dias corridos devida ao empregado no caso de o empregador rescindir o contrato sem justo motivo e conceder aviso prévio, conforme disposto no art. 488 da CLT. (Acórdão TCU 1186/2017).</t>
  </si>
  <si>
    <t>Incidência de GPS, FGTS e outras contribuições sobre o Aviso Prévio Trabalhado</t>
  </si>
  <si>
    <t>% Aviso Prévio trabalhado x % total submodulo 2.2</t>
  </si>
  <si>
    <t xml:space="preserve">Súmula nº 305/TST </t>
  </si>
  <si>
    <t xml:space="preserve">Multa do FGTS e Contribuição Social sobre o Aviso Prévio Trabalhado. </t>
  </si>
  <si>
    <t xml:space="preserve"> = 0,8*0,4*0,9*(1+(1/12)+(1/12)+(1/3*1/12))</t>
  </si>
  <si>
    <t xml:space="preserve"> - Lei Nº 13.932 de 11 de dezembro de 2019
 - Art. 1º da Lei Complementar nº 110/2001
 - Art. 1º, caput, e parágrafo único da Lei nº 12.506/2011</t>
  </si>
  <si>
    <t>TOTAL DO MÓDULO 3</t>
  </si>
  <si>
    <t>MÓDULO 4 – CUSTO DE REPOSIÇÃO DO PROFISSIONAL AUSENTE</t>
  </si>
  <si>
    <t>Submódulo 4.1 - Substituto nas Ausências Legais</t>
  </si>
  <si>
    <t xml:space="preserve">Substituto na cobertura de Férias </t>
  </si>
  <si>
    <t>% submódulo 2.2 alínea b - férias e adicional 12,10 / 12 meses = 1,01%</t>
  </si>
  <si>
    <t>Previsão de pagamento mensal proporcional a cobertura de férias, para um periodo de 30 dias, após cada período de 12 meses de vigência do contrato de trabalho. O pagamento ocorre conforme preceitua o art. 129 e o inc. I art. 130, CLT; e art. 7º, inciso XVII, CF. Deverá ser levado em consideração 1/12 avos das férias do profissional que está cobrindo este período. O provisionamento do profissional efetivo do posto de trabalho já possui sua retenção no Submódulo 2.1 Alínea B.</t>
  </si>
  <si>
    <t>Substituto na cobertura de Ausências Legais</t>
  </si>
  <si>
    <t>((1 / 30) / 12) X 100 = 0,28%</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</si>
  <si>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</si>
  <si>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Substituto na cobertura de Licença Paternidade</t>
  </si>
  <si>
    <t>((5 / 30) / 12) X 0,015 X 100 = 0,02%</t>
  </si>
  <si>
    <t>Criada peloart. 7º,inciso XIXda CF,combinado como art.10, §1º dos Atos das Disposições Constitucionais Transitórias – ADCT - , concede ao empregado o direito de ausentar-se do serviço por cinco dias quando do nascimento de filho. De acordo com o IBGE, nascem filhos de 1,5% dos trabalhadores no período de um ano. Arrolado no item 20 do Acórdão 6771/2009 do TCU.</t>
  </si>
  <si>
    <r>
      <t>Substituto na cobertura de Ausência por Acidente de Trabalho</t>
    </r>
    <r>
      <rPr>
        <sz val="10"/>
        <color indexed="10"/>
        <rFont val="Calibri"/>
        <family val="2"/>
        <scheme val="minor"/>
      </rPr>
      <t xml:space="preserve"> </t>
    </r>
  </si>
  <si>
    <t>((15 / 30) / 12) X 0,0078 X 100 = 0,03%</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</si>
  <si>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ano.Arrolado no item 20 do Acórdão 6771/2009 do TCU.</t>
  </si>
  <si>
    <t>Substituto na cobertura de Afastamento Maternidade</t>
  </si>
  <si>
    <t>0,0144 x 0,1 x 0,4509 x 6/12 = 0,03%.</t>
  </si>
  <si>
    <t>De acordo com dados estatísticos do IBGE, a taxa de natalidade brasileira é de 1,44%. Estima-se que 10% das empregadas engravidam em cada ano de execução contratual. Considerando-se o custo de encargos como sendo 45,09% da remuneração (CPP 20,00% + SAT 4,00% + 13º Salário 9,09% + FGTS 8,00% + Multa Rescisória 4,00%) e que a licença-maternidade dure 6 meses, a provisão para este item corresponde ao cálculo:</t>
  </si>
  <si>
    <t>Substituto na cobertura de Outras ausências (especificar)</t>
  </si>
  <si>
    <t>TOTAL SUBMÓDULO 4.1</t>
  </si>
  <si>
    <t>Submódulo 4.2 - Substituto na Intrajornada</t>
  </si>
  <si>
    <t>Substituto na cobertura de Intervalo para Repouso ou Alimentação</t>
  </si>
  <si>
    <t>Não há previsão de forma ininterrupta de execução, portanto, este custo ficará zerado.</t>
  </si>
  <si>
    <t>CUSTOS INDIRETOS, TRIBUTOS E LUCRO - 
Planilha de custo dos postos de trabalho em geral</t>
  </si>
  <si>
    <r>
      <t xml:space="preserve">CUSTOS INDIRETOS, TRIBUTOS E LUCRO
</t>
    </r>
    <r>
      <rPr>
        <b/>
        <sz val="10"/>
        <rFont val="Arial"/>
        <family val="2"/>
      </rPr>
      <t>Serviços por Demanda e Materiais</t>
    </r>
  </si>
  <si>
    <r>
      <t xml:space="preserve">INFORME AS ALÍQUOTAS PREVISTAS DE ACORDO COM O ENQUADRAMENTO TRIBUTÁRIO, CUSTOS INDIRETOS E LUCRO PREVISTOS PARA A COMPOSIÇÃO DOS CUSTOS DA PLANILHA DE </t>
    </r>
    <r>
      <rPr>
        <b/>
        <u/>
        <sz val="11"/>
        <rFont val="Calibri"/>
        <family val="2"/>
        <scheme val="minor"/>
      </rPr>
      <t>MÃO DE OBRA.</t>
    </r>
  </si>
  <si>
    <t>A - CUSTOS INDIRETOS</t>
  </si>
  <si>
    <r>
      <t>INFORME AS ALÍQUOTAS PREVISTAS DE ACORDO COM O ENQUADRAMENTO TRIBUTÁRIO, CUSTOS INDIRETOS E LUCRO PREVIS</t>
    </r>
    <r>
      <rPr>
        <sz val="10"/>
        <rFont val="Calibri"/>
        <family val="2"/>
        <scheme val="minor"/>
      </rPr>
      <t xml:space="preserve">TOS PARA A COMPOSIÇÃO DOS CUSTOS DA </t>
    </r>
    <r>
      <rPr>
        <b/>
        <u/>
        <sz val="11"/>
        <rFont val="Calibri"/>
        <family val="2"/>
        <scheme val="minor"/>
      </rPr>
      <t>PLANILHA DE SERVIÇO EVENTUAL OU POR DEMANDA.</t>
    </r>
  </si>
  <si>
    <t>B - LUCRO</t>
  </si>
  <si>
    <t>C1 - PIS</t>
  </si>
  <si>
    <t>C2 - COFINS</t>
  </si>
  <si>
    <t>C3 - ISS</t>
  </si>
  <si>
    <t>C4 - OUTROS (CPRB)</t>
  </si>
  <si>
    <t>ALÍQUOTA CITL TOTAL</t>
  </si>
  <si>
    <t>Legenda dos Postos de Trabalho</t>
  </si>
  <si>
    <t>Métrica</t>
  </si>
  <si>
    <t>Carga Horária</t>
  </si>
  <si>
    <t>Quantidade Postos</t>
  </si>
  <si>
    <t>Quantidade Profissionais</t>
  </si>
  <si>
    <t>Salário mínimo</t>
  </si>
  <si>
    <t>Salário Base
Pesquisa Salarial</t>
  </si>
  <si>
    <t xml:space="preserve">Eletromecânico de Manutenção de Elevadores </t>
  </si>
  <si>
    <t>Posto de Trabalho Residente</t>
  </si>
  <si>
    <t>44 hs (Segunda a Sexta)</t>
  </si>
  <si>
    <t>Total Geral:</t>
  </si>
  <si>
    <t>Valor Unitário de Vale Transporte</t>
  </si>
  <si>
    <t>Valor Unitário de Vale Refeição</t>
  </si>
  <si>
    <t xml:space="preserve">PLANILHA DE CUSTOS E FORMAÇÃO DE PREÇOS </t>
  </si>
  <si>
    <r>
      <rPr>
        <b/>
        <sz val="11"/>
        <color theme="1"/>
        <rFont val="Calibri"/>
        <family val="2"/>
        <scheme val="minor"/>
      </rPr>
      <t>Objeto:</t>
    </r>
    <r>
      <rPr>
        <sz val="11"/>
        <color theme="1"/>
        <rFont val="Calibri"/>
        <family val="2"/>
        <scheme val="minor"/>
      </rPr>
      <t xml:space="preserve">  Prestação de serviços contínuos de manutenção preventiva e corretiva, com dedicação exclusiva de mão de obra, em 50 (cinquenta) elevadores, plataformas e monta carga, abrangendo o fornecimento de peças, insumos, materiais e serviços eventuais, nos Campi da Fundação Oswaldo Cruz, Instituto Fernandes Figueiras, Hélio Fraga e Palácio Itaboraí da Fundação Oswaldo Cruz, pelo período de 12 meses, conforme Termo de Referência</t>
    </r>
  </si>
  <si>
    <t>PREGÃO ELETRÔNICO N° xx/2024 - COGIC</t>
  </si>
  <si>
    <t>Tipo de Serviço</t>
  </si>
  <si>
    <t>Quantidade de Postos</t>
  </si>
  <si>
    <t>Quantidade de Profissionais</t>
  </si>
  <si>
    <t>Custo Unitário</t>
  </si>
  <si>
    <t>Custo Mensal</t>
  </si>
  <si>
    <t>Custo Anual</t>
  </si>
  <si>
    <t xml:space="preserve">01 - Custo Total de Mão de Obra  </t>
  </si>
  <si>
    <t>Valor Total Mensal</t>
  </si>
  <si>
    <t/>
  </si>
  <si>
    <t xml:space="preserve">CUSTO GLOBAL ANUAL PARA A PRESTAÇÃO DE SERVIÇOS </t>
  </si>
  <si>
    <t>Somente deverão ser preenchidas as células em amarelo. O restante da planilha se encontra bloqueada para que não haja alteração das fórmulas, em respeito ao princípio da isonomia entre os participantes, respeitadas as peculiaridades e arbítrio de cada empresa.</t>
  </si>
  <si>
    <t>PLANILHA DE CUSTO E FORMAÇÃO DE PREÇOS</t>
  </si>
  <si>
    <t>Discriminação dos Serviços (dados referentes à contratação)</t>
  </si>
  <si>
    <t>Nº do Processo Administrativo:</t>
  </si>
  <si>
    <t>Licitação nº:</t>
  </si>
  <si>
    <t>Data:</t>
  </si>
  <si>
    <t>Horário:</t>
  </si>
  <si>
    <t>25389.000052/2024-85</t>
  </si>
  <si>
    <t>Local da Prestação dos Serviços:</t>
  </si>
  <si>
    <t>Execução contratual:</t>
  </si>
  <si>
    <t>Vigência Máxima:</t>
  </si>
  <si>
    <t>COGIC/FIOCRUZ</t>
  </si>
  <si>
    <t>12 meses</t>
  </si>
  <si>
    <t>120 MESES</t>
  </si>
  <si>
    <t>Tipo de Serviço:</t>
  </si>
  <si>
    <t>Unidade de Medida</t>
  </si>
  <si>
    <t>Data da Proposta:</t>
  </si>
  <si>
    <t>Dados Complementares para Composição dos Custos com Mão de Obra</t>
  </si>
  <si>
    <t>Tipo de Jornada de Trabalho:</t>
  </si>
  <si>
    <t>Jornada Mensal de Trabalho:</t>
  </si>
  <si>
    <t>Turno:</t>
  </si>
  <si>
    <r>
      <t xml:space="preserve">Sindicato Patronal </t>
    </r>
    <r>
      <rPr>
        <sz val="10"/>
        <color indexed="10"/>
        <rFont val="Calibri"/>
        <family val="2"/>
        <scheme val="minor"/>
      </rPr>
      <t>(digite apenas a sigla)</t>
    </r>
    <r>
      <rPr>
        <sz val="10"/>
        <color indexed="8"/>
        <rFont val="Calibri"/>
        <family val="2"/>
        <scheme val="minor"/>
      </rPr>
      <t>:</t>
    </r>
  </si>
  <si>
    <t>Convenção Coletiva de Trabalho (CCT)</t>
  </si>
  <si>
    <r>
      <rPr>
        <sz val="10"/>
        <rFont val="Calibri"/>
        <family val="2"/>
        <scheme val="minor"/>
      </rPr>
      <t xml:space="preserve"> C.B.O  Nº</t>
    </r>
    <r>
      <rPr>
        <sz val="10"/>
        <color indexed="10"/>
        <rFont val="Calibri"/>
        <family val="2"/>
        <scheme val="minor"/>
      </rPr>
      <t xml:space="preserve"> (M.T.E)</t>
    </r>
    <r>
      <rPr>
        <sz val="10"/>
        <color indexed="8"/>
        <rFont val="Calibri"/>
        <family val="2"/>
        <scheme val="minor"/>
      </rPr>
      <t>:</t>
    </r>
  </si>
  <si>
    <t>Classificação Brasileira de Ocupações (CBO)</t>
  </si>
  <si>
    <t>9541-05</t>
  </si>
  <si>
    <r>
      <t>Vigência da CCT, ACT ou Dissídio Coletivo</t>
    </r>
    <r>
      <rPr>
        <sz val="10"/>
        <rFont val="Calibri"/>
        <family val="2"/>
        <scheme val="minor"/>
      </rPr>
      <t>:</t>
    </r>
  </si>
  <si>
    <t>Sentença Normativa em Dissídio Coletivo</t>
  </si>
  <si>
    <t>Salário Mínimo Vigente:</t>
  </si>
  <si>
    <t>Piso Salarial Definido no Edital da Licitação:</t>
  </si>
  <si>
    <t>MÓDULO 1 - COMPOSIÇÃO DA REMUNERAÇÃO</t>
  </si>
  <si>
    <t>COMPOSIÇÃO DA REMUNERAÇÃO</t>
  </si>
  <si>
    <t>VALOR ()</t>
  </si>
  <si>
    <t>Salário Base</t>
  </si>
  <si>
    <t xml:space="preserve">Adicional Periculosidade </t>
  </si>
  <si>
    <t>Adicional Insalubridade</t>
  </si>
  <si>
    <t>Adicional Noturno</t>
  </si>
  <si>
    <t>Adicional de Hora Noturna Reduzida</t>
  </si>
  <si>
    <t>Outros (especificar)</t>
  </si>
  <si>
    <t>TOTAL DO MÓDULO 1</t>
  </si>
  <si>
    <t>Submódulo 2.3 - Benefícios Mensais e Diários</t>
  </si>
  <si>
    <t>Valor Unitário</t>
  </si>
  <si>
    <t xml:space="preserve">Transporte </t>
  </si>
  <si>
    <t xml:space="preserve">Auxílio-Refeição/Alimentação </t>
  </si>
  <si>
    <t>Benefício Social Familiar</t>
  </si>
  <si>
    <t>Café</t>
  </si>
  <si>
    <t>Seguro de Vida</t>
  </si>
  <si>
    <t>Outros</t>
  </si>
  <si>
    <t>TOTAL SUBMÓDULO 2.3</t>
  </si>
  <si>
    <t>QUADRO-RESUMO DO MÓDULO 2 - ENCARGOS, BENEFÍCIOS ANUAIS, MENSAIS E DIÁRIOS</t>
  </si>
  <si>
    <t>Módulo 2 - Encargos, Benefícios Anuais, Mensais e Diários</t>
  </si>
  <si>
    <t>2.1</t>
  </si>
  <si>
    <t>13º Salário, Férias e Adicional de Férias</t>
  </si>
  <si>
    <t>2.2</t>
  </si>
  <si>
    <t>GPS, FGTS e Outras Contribuições</t>
  </si>
  <si>
    <t>2.3</t>
  </si>
  <si>
    <t>Benefícios Mensais e Diários</t>
  </si>
  <si>
    <t>TOTAL DO MÓDULO 2</t>
  </si>
  <si>
    <t>Incidência dos encargos do submódulo 2.2 sobre Aviso Prévio Trabalhado</t>
  </si>
  <si>
    <t>Submódulo 4.1 - Ausências Legais</t>
  </si>
  <si>
    <t>Submódulo 4.2 - Intrajornada</t>
  </si>
  <si>
    <t>TOTAL SUBMÓDULO 4.2</t>
  </si>
  <si>
    <t>QUADRO-RESUMO DO MÓDULO 4 - CUSTO DE REPOSIÇÃO DO PROFISSIONAL AUSENTE</t>
  </si>
  <si>
    <t>Módulo 4 - Custo de Reposição do Profissional Ausente</t>
  </si>
  <si>
    <t>4.1</t>
  </si>
  <si>
    <t>Substituto nas Ausências Legais</t>
  </si>
  <si>
    <t>4.2</t>
  </si>
  <si>
    <t>Substituto na Intrajornada</t>
  </si>
  <si>
    <t>TOTAL DO MÓDULO 4</t>
  </si>
  <si>
    <t>MÓDULO 5 – INSUMOS DIVERSOS</t>
  </si>
  <si>
    <t>INSUMOS DIVERSOS</t>
  </si>
  <si>
    <t>Materiais Consumo</t>
  </si>
  <si>
    <t>Ferramentas e Equipamentos Individual</t>
  </si>
  <si>
    <t xml:space="preserve">Ferramenta Uso Geral </t>
  </si>
  <si>
    <t>Uniforme, EPI e EPC</t>
  </si>
  <si>
    <t>TOTAL DO MÓDULO 5</t>
  </si>
  <si>
    <t>MÓDULO 6 – CUSTOS INDIRETOS, TRIBUTOS E LUCRO</t>
  </si>
  <si>
    <t>CUSTOS INDIRETOS, TRIBUTOS E LUCRO</t>
  </si>
  <si>
    <t>Custos Indiretos</t>
  </si>
  <si>
    <t>Lucro</t>
  </si>
  <si>
    <t>TRIBUTOS</t>
  </si>
  <si>
    <t>C.1</t>
  </si>
  <si>
    <t>PIS</t>
  </si>
  <si>
    <t>C.2</t>
  </si>
  <si>
    <t>COFINS</t>
  </si>
  <si>
    <t>C.3</t>
  </si>
  <si>
    <t>ISS</t>
  </si>
  <si>
    <t>C.4</t>
  </si>
  <si>
    <t>Outros (CPRB)</t>
  </si>
  <si>
    <t>TOTAL DO MÓDULO 6</t>
  </si>
  <si>
    <t>a)</t>
  </si>
  <si>
    <t>Tributos % = To = .............................................................</t>
  </si>
  <si>
    <t>b)</t>
  </si>
  <si>
    <t>(Total dos Módulos 1, 2, 3, 4 e 5+ Custos indiretos + lucro)= Po = ...................................</t>
  </si>
  <si>
    <t>c)</t>
  </si>
  <si>
    <t>Po / (1 - To) = P1 = ..............................................................................</t>
  </si>
  <si>
    <t>Valor dos Tributos = P1 - Po</t>
  </si>
  <si>
    <t>QUADRO RESUMO DO CUSTO POR EMPREGADO</t>
  </si>
  <si>
    <t>Mão-de-Obra vinculada à execução contratual (valor por empregado)</t>
  </si>
  <si>
    <t>Subtotal (A + B + C + D + E)</t>
  </si>
  <si>
    <t>PREÇO TOTAL POR EMPREGADO</t>
  </si>
  <si>
    <t>QUANTIDADE DE PROFISSIONAIS</t>
  </si>
  <si>
    <t xml:space="preserve">CUSTO TOTAL MENSAL </t>
  </si>
  <si>
    <t xml:space="preserve">Quantidade de Profissionais </t>
  </si>
  <si>
    <t xml:space="preserve">Valor Anual Total </t>
  </si>
  <si>
    <t xml:space="preserve">Valor Mensal Total </t>
  </si>
  <si>
    <t>Descrição dos Uniformes</t>
  </si>
  <si>
    <t>Quantidade Total/Ano</t>
  </si>
  <si>
    <t>Valor Total</t>
  </si>
  <si>
    <t>Descrição dos EPI's</t>
  </si>
  <si>
    <t>Cinto Limitador de Área CA15731</t>
  </si>
  <si>
    <t>Óculos de Segurança CA:40194</t>
  </si>
  <si>
    <t>Plug de Ouvidos CA: 5745</t>
  </si>
  <si>
    <t>Luva Nitrilica CA:16314</t>
  </si>
  <si>
    <t>Luva de poliéster com poliuretano CA:40282.</t>
  </si>
  <si>
    <t>Luva isolante de borracha baixa tensão CA: 38.400</t>
  </si>
  <si>
    <t>Máscara contra Pó CA:10578</t>
  </si>
  <si>
    <t>Bota de Segurança CA:34554</t>
  </si>
  <si>
    <t>Capacete/Boné Casquete CA:38352</t>
  </si>
  <si>
    <t>Descrição dos EPC's</t>
  </si>
  <si>
    <t>Cavalete biombo para sinalização</t>
  </si>
  <si>
    <t>Valor Anual Total de Insumos</t>
  </si>
  <si>
    <t>Valor Mensal Total de Insumos</t>
  </si>
  <si>
    <t xml:space="preserve">Valor Mensal por  Profissional </t>
  </si>
  <si>
    <t>Descrição</t>
  </si>
  <si>
    <t>Unidade</t>
  </si>
  <si>
    <t>Quantidade Anual</t>
  </si>
  <si>
    <t>Valores</t>
  </si>
  <si>
    <t>Anual</t>
  </si>
  <si>
    <t>Mensal</t>
  </si>
  <si>
    <t>Fita isolante 19mm x 20m antichama, utilizada para isolação de fios e cabos elétricos em geral até 750 v, cobertura final em emendas e terminações, formando uma capa protetora altamente resistente à abrasão, atua como uma camada protetora contra raios UV. Classe de temperatura: 90ºc, indicada para utilização em instalações elétricas de baixa tensão normatizadas pela NBR 5410. Aprovada de acordo com os requisitos da NBR 5037 (ABNT) e ul 510 com selo INMETRO</t>
  </si>
  <si>
    <t>Limpa contato elétrico em spray de 300 ml</t>
  </si>
  <si>
    <t>Vassoura de piaçava com cabo</t>
  </si>
  <si>
    <t>Pá de lixo com cabo</t>
  </si>
  <si>
    <t>Trincha 2"</t>
  </si>
  <si>
    <t>Pano de limpeza</t>
  </si>
  <si>
    <t>Kit</t>
  </si>
  <si>
    <t>Valor Total dos Insumos:</t>
  </si>
  <si>
    <t>Valor Anual Total - Ferramentas de Uso Geral</t>
  </si>
  <si>
    <t>Descrição do Item</t>
  </si>
  <si>
    <t>Especificação</t>
  </si>
  <si>
    <t>Vida Útil</t>
  </si>
  <si>
    <t>Valor Residual</t>
  </si>
  <si>
    <t>Unitário</t>
  </si>
  <si>
    <t>Custo total dos Esquipamentos</t>
  </si>
  <si>
    <r>
      <rPr>
        <b/>
        <sz val="10"/>
        <color rgb="FF000000"/>
        <rFont val="Calibri"/>
        <family val="2"/>
      </rPr>
      <t xml:space="preserve">Fórmula de Fator para Pagamento </t>
    </r>
    <r>
      <rPr>
        <b/>
        <sz val="10"/>
        <color rgb="FFFF0000"/>
        <rFont val="Calibri"/>
        <family val="2"/>
      </rPr>
      <t>Mensal</t>
    </r>
    <r>
      <rPr>
        <sz val="10"/>
        <rFont val="Calibri"/>
        <family val="2"/>
      </rPr>
      <t xml:space="preserve"> </t>
    </r>
    <r>
      <rPr>
        <sz val="8"/>
        <rFont val="Calibri"/>
        <family val="2"/>
      </rPr>
      <t xml:space="preserve">
</t>
    </r>
    <r>
      <rPr>
        <u/>
        <sz val="8"/>
        <rFont val="Calibri"/>
        <family val="2"/>
      </rPr>
      <t>Para o cálculo da depreciação de equipamentos, será adotado a vida útil de 5 anos e valor residual de 20%. Assim, Depreciação Mensal = [Valor total dos equipamentos x (1,00-0,20)] / (anos de vida útil informado/12 meses).</t>
    </r>
  </si>
  <si>
    <r>
      <t xml:space="preserve">Fórmula de Fator para Pagamento </t>
    </r>
    <r>
      <rPr>
        <b/>
        <sz val="11"/>
        <color rgb="FFFF0000"/>
        <rFont val="Calibri"/>
        <family val="2"/>
      </rPr>
      <t xml:space="preserve">Anual </t>
    </r>
    <r>
      <rPr>
        <b/>
        <sz val="11"/>
        <rFont val="Calibri"/>
        <family val="2"/>
      </rPr>
      <t>(12 meses)</t>
    </r>
  </si>
  <si>
    <t>Alicate de bico</t>
  </si>
  <si>
    <t>Alicate de Bico meia-cana curto com corte, cabo com isolamento de 1.000V, de acordo com a norma NBR 9699 e NR10, na medida de 8" (polegadas).</t>
  </si>
  <si>
    <t>Alicate de corte</t>
  </si>
  <si>
    <t>Alicate de Corte diagonal "modelo americano", cabo com isolamento de 1.000V, de acordo com a norma NBR 9699 e NR10, na medida de 6" (polegadas).</t>
  </si>
  <si>
    <t xml:space="preserve">Alicate Universal </t>
  </si>
  <si>
    <t>Alicate Universal com dispositivo para prensar terminais de bitola de até 10mm, cabo com isolamento de 1000 volts, de acordo com a norma NBR 9699 e NR10, na medida nominal de 8" (polegadas).</t>
  </si>
  <si>
    <t>Chave de fenda isolada</t>
  </si>
  <si>
    <t>Chave de fenda com haste isolada, cabo e haste com isolamento de 1.000V, de acordo com as normas NBR 14985, NBR 9699 E NR10, nas medidas 1/4x6"</t>
  </si>
  <si>
    <t>Chave de fenda pequena</t>
  </si>
  <si>
    <t>Chave de Fenda 1/8x4"</t>
  </si>
  <si>
    <t>Chave de fenda média</t>
  </si>
  <si>
    <t>Chave de Fenda 3/16x6"</t>
  </si>
  <si>
    <t>Chave de fenda grande</t>
  </si>
  <si>
    <t>Chave de Fenda 3/8x8"</t>
  </si>
  <si>
    <t>Chave Phillips pequena</t>
  </si>
  <si>
    <t>Chave Phillips 1/8"</t>
  </si>
  <si>
    <t>Chave Phillips média</t>
  </si>
  <si>
    <t>Chave Phillips 3/16x6"</t>
  </si>
  <si>
    <t>Jogo de chaves Allen</t>
  </si>
  <si>
    <t>Jogo de Chaves Hexagonal (Allen) 1/16" a 3/8"</t>
  </si>
  <si>
    <t xml:space="preserve">Chave combinada </t>
  </si>
  <si>
    <t>Chave combinada - Tam 6 mm</t>
  </si>
  <si>
    <t>Chave combinada</t>
  </si>
  <si>
    <t>Chave combinada - Tam 8 mm</t>
  </si>
  <si>
    <t>Chave combinada - Tam 10 mm</t>
  </si>
  <si>
    <t>Chave combinada - Tam 11 mm</t>
  </si>
  <si>
    <t>Chave combinada - Tam 13 mm</t>
  </si>
  <si>
    <t>Chave canhão pequena</t>
  </si>
  <si>
    <t>Chave Canhão - Tam. 6mm</t>
  </si>
  <si>
    <t>Chave canhão média</t>
  </si>
  <si>
    <t>Chave Canhão - Tam. 8mm</t>
  </si>
  <si>
    <t>Chave canhão grande</t>
  </si>
  <si>
    <t>Chave Canhão - Tam. 10mm</t>
  </si>
  <si>
    <t>Chave inglesa grande</t>
  </si>
  <si>
    <t>Chave inglesa 10"</t>
  </si>
  <si>
    <t>Chave inglesa média</t>
  </si>
  <si>
    <t>Chave inglesa 6"</t>
  </si>
  <si>
    <t>Multímetro</t>
  </si>
  <si>
    <t>Multímetro (Especificações mínimas: com display de 3 1/2 dígitos, média de tensão DC/AC, corrente DC, resistência, ganho de transistores, teste de diodo e continuidade.)</t>
  </si>
  <si>
    <t>Luminária led</t>
  </si>
  <si>
    <t>Luminária do tipo pendente, com 24 LED e Plug Bivolt</t>
  </si>
  <si>
    <t>Martelo</t>
  </si>
  <si>
    <t xml:space="preserve">Martelo </t>
  </si>
  <si>
    <t>Espátula</t>
  </si>
  <si>
    <t>Trena 5m</t>
  </si>
  <si>
    <t>Mala de ferramentas</t>
  </si>
  <si>
    <t xml:space="preserve">Mala/Mochila de Ferramentas </t>
  </si>
  <si>
    <t>Lanterna de mão</t>
  </si>
  <si>
    <t>Lanterna de mão recarregável, material plastico ABS, bateria recarregável em tomadas de 110 ou 220V. Lâmpadas: 1 led frontal e 6 leds na aba traseira. Possui plug embutido para carga diretamente em tomada convencional.</t>
  </si>
  <si>
    <t xml:space="preserve">Smartphone </t>
  </si>
  <si>
    <t>Smartphone com tela de 6" ou superior, memória RAM 6Gb ou superior, armazenamento 128 Gb, sistema android, com acesso a internet móvel 4 e 5G, Wi-Fi e câmera 48MP ou superior</t>
  </si>
  <si>
    <t>Valor Total das Ferramentas Individuais</t>
  </si>
  <si>
    <t>Ferramentas não previstas na tabela acima com estimativa de 20% sobre o total (R$)</t>
  </si>
  <si>
    <r>
      <rPr>
        <b/>
        <sz val="10"/>
        <color rgb="FF000000"/>
        <rFont val="Calibri"/>
        <family val="2"/>
      </rPr>
      <t>Fórmula de Fator para Pagamento</t>
    </r>
    <r>
      <rPr>
        <b/>
        <sz val="8"/>
        <color rgb="FF000000"/>
        <rFont val="Calibri"/>
        <family val="2"/>
      </rPr>
      <t xml:space="preserve"> </t>
    </r>
    <r>
      <rPr>
        <b/>
        <sz val="11"/>
        <color rgb="FFFF0000"/>
        <rFont val="Calibri"/>
        <family val="2"/>
      </rPr>
      <t>Mensal</t>
    </r>
    <r>
      <rPr>
        <sz val="11"/>
        <rFont val="Calibri"/>
        <family val="2"/>
      </rPr>
      <t xml:space="preserve"> 
</t>
    </r>
    <r>
      <rPr>
        <u/>
        <sz val="8"/>
        <rFont val="Calibri"/>
        <family val="2"/>
      </rPr>
      <t>Para o cálculo da depreciação de equipamentos, será adotado a vida útil de 5 anos e valor residual de 20%. Assim, Depreciação Mensal = [Valor total dos equipamentos x (1,00-0,20)] / (anos de vida útil informado/12 meses).</t>
    </r>
  </si>
  <si>
    <t>Aspirador de pó</t>
  </si>
  <si>
    <t>Aspirador de pó e água, 127 ou 220V, potência mínima de 1400W</t>
  </si>
  <si>
    <t>Valor Total dos Equipamentos e Ferramentas de Alta Durabilidade:</t>
  </si>
  <si>
    <t>PROPOSTA PRO-FORMA</t>
  </si>
  <si>
    <t xml:space="preserve">DATA DA LICITAÇÃO: </t>
  </si>
  <si>
    <t xml:space="preserve">PROPONENTE: </t>
  </si>
  <si>
    <t xml:space="preserve">ENDEREÇO:  </t>
  </si>
  <si>
    <t xml:space="preserve">BAIRRO: </t>
  </si>
  <si>
    <t>UF:  RJ</t>
  </si>
  <si>
    <t xml:space="preserve">CEP: </t>
  </si>
  <si>
    <t xml:space="preserve">CNPJ: </t>
  </si>
  <si>
    <t xml:space="preserve">INSCRIÇÃO ESTADUAL: </t>
  </si>
  <si>
    <t xml:space="preserve">BANCO: </t>
  </si>
  <si>
    <t xml:space="preserve">AGÊNCIA: </t>
  </si>
  <si>
    <t xml:space="preserve">CONTA BANCÁRIA: </t>
  </si>
  <si>
    <t xml:space="preserve">TELEFONE: </t>
  </si>
  <si>
    <t xml:space="preserve">E-MAIL: </t>
  </si>
  <si>
    <t xml:space="preserve">Item </t>
  </si>
  <si>
    <t>Valor Mensal (R$)</t>
  </si>
  <si>
    <t>Valor Anual (R$)</t>
  </si>
  <si>
    <t>VALOR TOTAL DA PROPOSTA</t>
  </si>
  <si>
    <t>PRAZO DE EXECUÇÃO: 12 (Doze) meses, a contar da assinatura do Termo de Contrato, podendo ser prorrogado, até o limite máximo de 120 (cento e vinte) meses, na forma do art. 107., da Lei n° 14.133/21, conforme estabelecido no Termo de Referência.</t>
  </si>
  <si>
    <t xml:space="preserve">VALIDADE DA PROPOSTA: </t>
  </si>
  <si>
    <t xml:space="preserve">CONVENÇÃO E/OU ACORDO COLETIVO :  </t>
  </si>
  <si>
    <t>GARANTIA: CONFORME EDITAL</t>
  </si>
  <si>
    <t>Nº AT</t>
  </si>
  <si>
    <t>Tipo</t>
  </si>
  <si>
    <t>Campus</t>
  </si>
  <si>
    <t>Pavilhão</t>
  </si>
  <si>
    <t>Fabricante</t>
  </si>
  <si>
    <t>Comando</t>
  </si>
  <si>
    <t>Paradas</t>
  </si>
  <si>
    <t>Capacidade</t>
  </si>
  <si>
    <t>Elevador cabinado</t>
  </si>
  <si>
    <t>Manguinhos</t>
  </si>
  <si>
    <t>BIO - Henrique Aragão</t>
  </si>
  <si>
    <t>Schindler</t>
  </si>
  <si>
    <t>280 KG</t>
  </si>
  <si>
    <t>Kone</t>
  </si>
  <si>
    <t>Eletem</t>
  </si>
  <si>
    <t>450 KG</t>
  </si>
  <si>
    <t>Infolev</t>
  </si>
  <si>
    <t>350 KG</t>
  </si>
  <si>
    <t>Carnevskis</t>
  </si>
  <si>
    <t>Simpac</t>
  </si>
  <si>
    <t>1000 KG</t>
  </si>
  <si>
    <t>3751-0</t>
  </si>
  <si>
    <t>CMA</t>
  </si>
  <si>
    <t>420 KG</t>
  </si>
  <si>
    <t>CESTEH</t>
  </si>
  <si>
    <t>Atlas Schindler</t>
  </si>
  <si>
    <t>600 KG</t>
  </si>
  <si>
    <t>INI</t>
  </si>
  <si>
    <t>EGIC</t>
  </si>
  <si>
    <t>SUR</t>
  </si>
  <si>
    <t>980 KG</t>
  </si>
  <si>
    <t>Politécnico</t>
  </si>
  <si>
    <t>Excel</t>
  </si>
  <si>
    <t>1050 KG</t>
  </si>
  <si>
    <t>Quinino</t>
  </si>
  <si>
    <t>750 KG</t>
  </si>
  <si>
    <t>Montele</t>
  </si>
  <si>
    <t>16777-9</t>
  </si>
  <si>
    <t>IFF</t>
  </si>
  <si>
    <t>375 KG</t>
  </si>
  <si>
    <t>-</t>
  </si>
  <si>
    <t>Itaboraí</t>
  </si>
  <si>
    <t>Palácio Itaboraí (salão)</t>
  </si>
  <si>
    <t>Elevator</t>
  </si>
  <si>
    <t>10.596</t>
  </si>
  <si>
    <t>ThyssenKrupp</t>
  </si>
  <si>
    <t>1200 KG</t>
  </si>
  <si>
    <t>10.594</t>
  </si>
  <si>
    <t>10.595</t>
  </si>
  <si>
    <t>10.593</t>
  </si>
  <si>
    <t>51.064</t>
  </si>
  <si>
    <t>51.065</t>
  </si>
  <si>
    <t>50.437</t>
  </si>
  <si>
    <t>51.252</t>
  </si>
  <si>
    <t>50.436</t>
  </si>
  <si>
    <t>1125 KG</t>
  </si>
  <si>
    <t>51.253</t>
  </si>
  <si>
    <t>CDHS</t>
  </si>
  <si>
    <t>03.750</t>
  </si>
  <si>
    <t>Monta Carga</t>
  </si>
  <si>
    <t>Alfa</t>
  </si>
  <si>
    <t>100 KG</t>
  </si>
  <si>
    <t>Sito</t>
  </si>
  <si>
    <t>50 KG</t>
  </si>
  <si>
    <t>INCQS (Bloco 4)</t>
  </si>
  <si>
    <t>Miclolif</t>
  </si>
  <si>
    <t>INCQS (Autoclave)</t>
  </si>
  <si>
    <t>INCQS (Bloco 7 sl 103)</t>
  </si>
  <si>
    <t>Universal</t>
  </si>
  <si>
    <t>200 KG</t>
  </si>
  <si>
    <t>Oficina da Cogic</t>
  </si>
  <si>
    <t>Plat. Vertical</t>
  </si>
  <si>
    <t>250 KG</t>
  </si>
  <si>
    <t>Hélio Fraga</t>
  </si>
  <si>
    <t>Basic Elevadores</t>
  </si>
  <si>
    <t>250 kg</t>
  </si>
  <si>
    <t>original do fabricante</t>
  </si>
  <si>
    <t>MEMÓRIA DE CÁLCULO PARA SERVIÇOS EVENTUAIS</t>
  </si>
  <si>
    <t>MEMÓRIA DE CÁLCULO DE EPI's_EPC's_UNIFORMES</t>
  </si>
  <si>
    <t>MEMÓRIA DE CÁLCULO MATERIAIS DE INSUMOS</t>
  </si>
  <si>
    <t>Desengraxante a base d'água, biodegradável para remoção de graxas, gorduras e  limpeza pesada, tipo  H7 ou similar (1 Litro)</t>
  </si>
  <si>
    <t>Abraçadeira tipo cinta, em nylon Hellermann 3,6 x 200 mm (100 peças)</t>
  </si>
  <si>
    <t>Abraçadeira tipo cinta, em nylon,  Hellermann 3,6 x 150 mm (100 peças)</t>
  </si>
  <si>
    <t xml:space="preserve">Trincha 1" </t>
  </si>
  <si>
    <t>Desigrimpante e lubrificante em spray de 300 ml</t>
  </si>
  <si>
    <t>MEMÓRIA DE CÁLCULO PARA EQUIPAMENTOS E UTENSÍLIOS INDIVIDUAIS</t>
  </si>
  <si>
    <t>MEMÓRIA DE CÁLCULO PARA EQUIPAMENTOS OPERACIONAIS</t>
  </si>
  <si>
    <t>PLANILHA ORÇAMENTÁRIA PARA SERVIÇOS MENSAIS</t>
  </si>
  <si>
    <t xml:space="preserve">Nº do Processo Administrativo: 25389.000052/2024-85 </t>
  </si>
  <si>
    <t>Valor Mensal</t>
  </si>
  <si>
    <t>não identificado</t>
  </si>
  <si>
    <t>Valor Anual</t>
  </si>
  <si>
    <t>300 KG</t>
  </si>
  <si>
    <t>Custo Anual Estimado pela Administração para os Serviços Mensais</t>
  </si>
  <si>
    <t>*equipamento atualmente sem contrato de manutenção, o valor da mensalidade foi estimado, considerando suas semelhanças com outros ativos do contrato</t>
  </si>
  <si>
    <t>02 - Custo Total dos Serviços Mensais</t>
  </si>
  <si>
    <t>03  - Custo Total de Serviço Eventual (não cobertos pelo contrato, tais como: atualização de normas, melhorias e modernizações, reparo por mau uso, atos de vandalismo ou danos provocados por fenômenos naturais (ventanias, tempestades, alagamentos, descargas elétricas, etc)</t>
  </si>
  <si>
    <t>LEGENDA DE POSTOS DE TRABALHO, QUANTIDADES E SALÁRIO BASE</t>
  </si>
  <si>
    <t xml:space="preserve">VALOR TOTAL   </t>
  </si>
  <si>
    <t>Seq.</t>
  </si>
  <si>
    <t>Preencher apenas a coluna amarelo</t>
  </si>
  <si>
    <t>A Administração se reserva ao direito de solicitar comprovação (pesquisa de mercado) dos preços apresentados no orçamento da proposta.</t>
  </si>
  <si>
    <t>O Custo Mensal deverá estar lincado ao Módulo 05 - Equipamentos: Alínea B, nas abas de cada posto.</t>
  </si>
  <si>
    <t>Preencher apenas a coluna Amarela ref. a Valor Unitário</t>
  </si>
  <si>
    <t>O Custo Mensal deverá estar lincado ao Módulo 05 - Equipamentos: Alínea E, nas abas de cada posto.</t>
  </si>
  <si>
    <r>
      <rPr>
        <b/>
        <sz val="10"/>
        <color rgb="FFFF0000"/>
        <rFont val="Calibri"/>
        <family val="2"/>
        <scheme val="minor"/>
      </rPr>
      <t>Observação</t>
    </r>
    <r>
      <rPr>
        <sz val="10"/>
        <color rgb="FFFF0000"/>
        <rFont val="Calibri"/>
        <family val="2"/>
        <scheme val="minor"/>
      </rPr>
      <t>: Este valor Custo será lincado de forma automática no módulo 5 - Insumos diversos, alínea  5.A - Material de Consumo.
Este custo será diluído entre todos os postos/profissionais que utilizarão os referidos Equipamentos/Utensílios.</t>
    </r>
  </si>
  <si>
    <t>Esta planilha de insumos é apenas EXEMPLIFICATIVA e não EXAUSTIVA, sendo de responsabilidade da Contratada, providenciar os mesmos que se fizerem necessários no decorrer do contrato. Após decorrido o interregno mínimo de um ano de contrato, poderá haver reajuste desta planilha baseado no Índice Nacional de Preços ao Consumidor Amplo – IPCA/IBGE</t>
  </si>
  <si>
    <t>O Custo Mensal deverá estar lincado ao Módulo 05 - Equipamentos: Alínea C, nas abas de cada posto.</t>
  </si>
  <si>
    <t>Valor destinado a serviços eventuais - 20% da soma valor Anual de Custo Total de Mão de Obra maia o valor anual de Serviços Mensais</t>
  </si>
  <si>
    <t xml:space="preserve">Luva Cobertura Vaqueta Raspa com Tira Ajuste Tamanho 8 3-LC108 CA 25387 </t>
  </si>
  <si>
    <t>Homem-hora (hh) para serviços eventuais - Hora Normal (segunda a sexta, das 08:00 às 18:00h)</t>
  </si>
  <si>
    <t xml:space="preserve">DESCRIÇÃO DOS SERVIÇOS EVENTUAIS </t>
  </si>
  <si>
    <t>QTD.</t>
  </si>
  <si>
    <t>Alíquota CITL (%)</t>
  </si>
  <si>
    <r>
      <t xml:space="preserve">Custo Unitário dos Serviços </t>
    </r>
    <r>
      <rPr>
        <b/>
        <i/>
        <u/>
        <sz val="11"/>
        <rFont val="Calibri"/>
        <family val="2"/>
        <scheme val="minor"/>
      </rPr>
      <t>COM</t>
    </r>
    <r>
      <rPr>
        <b/>
        <sz val="11"/>
        <rFont val="Calibri"/>
        <family val="2"/>
        <scheme val="minor"/>
      </rPr>
      <t xml:space="preserve"> CITL</t>
    </r>
  </si>
  <si>
    <r>
      <t xml:space="preserve">Custo Unitário dos Serviços </t>
    </r>
    <r>
      <rPr>
        <b/>
        <i/>
        <u/>
        <sz val="11"/>
        <rFont val="Calibri"/>
        <family val="2"/>
        <scheme val="minor"/>
      </rPr>
      <t>Sem</t>
    </r>
    <r>
      <rPr>
        <b/>
        <sz val="11"/>
        <rFont val="Calibri"/>
        <family val="2"/>
        <scheme val="minor"/>
      </rPr>
      <t xml:space="preserve"> CITL</t>
    </r>
  </si>
  <si>
    <t xml:space="preserve">Material para Serviço Eventual </t>
  </si>
  <si>
    <t>Custo Total</t>
  </si>
  <si>
    <t>Distribuição de valores para aplicação em Serviço Eventual</t>
  </si>
  <si>
    <t>Custo Total de Serviço Eventual (não cobertos pelo contrato, tais como: atualização de normas, melhorias e modernizações, reparo por mau uso, atos de vandalismo ou danos provocados por fenômenos naturais (ventanias, tempestades, alagamentos, descargas elétricas, etc)</t>
  </si>
  <si>
    <t>A Planilha de Composição do CITL (CUSTOS INDIRETOS, TRIBUTOS E LUCRO) abaixo, deverá ser preenchida com a finalidade de resguardar a Empresa Contratada desta incidência nos casos deServiço Eventual, conforme previsto no Termo de Referência desta contratação.</t>
  </si>
  <si>
    <t>Uniforme Eletricista NR10, RF, Antichamas, Risco 2, com refletivo - Conjunto com proteção para arco elétrico e fogo repentino composto de calça e camisa com C.A.. 
CAMISA: Tecido FR 100% Algodão 8.6oz (290 g/m²), com faixas refletivas, fechamento frontal em botões com vista, mangas longas com fechamento em Botão no punho, gola tipo esporte (italiana) abotoada até em cima, bolso superior esquerdo, costura reforçada com linha retardante a chama 100% meta aramida. 
CALÇA: Tecido FR 100% Algodão 8.6oz (290 g/m²), com faixas refletivas, meio elástico no cós, passantes para cinto, pala atrás, fechamento em botões com vista, dois bolsos frontais, dois bolsos traseiros, costura reforçada com linha retardante a chama 100% meta aramida - CA 48513.</t>
  </si>
  <si>
    <t>Homem-hora (hh) para serviços eventuais - Hora 50% (segunda a sexta, das 18:01 às 07:759h e sábados)</t>
  </si>
  <si>
    <t>Homem-hora (hh) para serviços eventuais - Hora 100% (domingos e feriados)</t>
  </si>
  <si>
    <t>Sindratar-RJ</t>
  </si>
  <si>
    <t>CCT-2024_2026-Grupo-19_SINDRATAR-RJ</t>
  </si>
  <si>
    <t>BIO</t>
  </si>
  <si>
    <t>Pav. Henrique Aragão</t>
  </si>
  <si>
    <t>IOC</t>
  </si>
  <si>
    <t>Pav. Carlos Chagas</t>
  </si>
  <si>
    <t>PR</t>
  </si>
  <si>
    <t>Pav. Mourisco - Castelo</t>
  </si>
  <si>
    <t>ENSP</t>
  </si>
  <si>
    <t>Pav. Leonidas Deanne</t>
  </si>
  <si>
    <t>EPSJV</t>
  </si>
  <si>
    <t>COGEAD</t>
  </si>
  <si>
    <t>Pav. Rocha Lima</t>
  </si>
  <si>
    <t>Pav. Torres Homem</t>
  </si>
  <si>
    <t>Pav. Mario Olinto</t>
  </si>
  <si>
    <t>Pav. Mourisco - Biblioteca Obras Raras</t>
  </si>
  <si>
    <t>ICICT</t>
  </si>
  <si>
    <t>ICICT - Biblioteca Principal</t>
  </si>
  <si>
    <t>Pav. Mourisco - Castelo – SL 215</t>
  </si>
  <si>
    <t>Pav. Mourisco - Castelo – SL 208</t>
  </si>
  <si>
    <t>Pav. Mourisco - Castelo – SL 210</t>
  </si>
  <si>
    <t>Ensp (Biblioteca)</t>
  </si>
  <si>
    <t>INCQS</t>
  </si>
  <si>
    <t>INCQS (Bloco 5)</t>
  </si>
  <si>
    <t>Pav. Lauro Travasso -SL 7</t>
  </si>
  <si>
    <t>COGIC</t>
  </si>
  <si>
    <t>Politécnico (Oficiana Mecânica)</t>
  </si>
  <si>
    <t>Sala de Anatomia</t>
  </si>
  <si>
    <t>Pav. Cardoso Fontes</t>
  </si>
  <si>
    <t>COC</t>
  </si>
  <si>
    <t>COC - Museu da Vida (Plataforma para PNE)</t>
  </si>
  <si>
    <t>275 KG</t>
  </si>
  <si>
    <t>COC - Reserva Técnica</t>
  </si>
  <si>
    <t>226 KG</t>
  </si>
  <si>
    <t>Pav. Ernani Braga</t>
  </si>
  <si>
    <t>Pav. Arthur Neiva</t>
  </si>
  <si>
    <t>Pav. Hélio Peggy Pereira (HPP)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</si>
</sst>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0\ &quot;Profissionais&quot;"/>
    <numFmt numFmtId="165" formatCode="dd/mm/yyyy;@"/>
    <numFmt numFmtId="166" formatCode="#,##0\ &quot;M²&quot;"/>
    <numFmt numFmtId="167" formatCode="&quot;R$&quot;\ #,##0.00"/>
    <numFmt numFmtId="168" formatCode="_(&quot;R$ &quot;* #,##0.00_);_(&quot;R$ &quot;* \(#,##0.00\);_(&quot;R$ &quot;* &quot;-&quot;??_);_(@_)"/>
    <numFmt numFmtId="169" formatCode="_-* #,##0_-;\-* #,##0_-;_-* &quot;-&quot;??_-;_-@_-"/>
    <numFmt numFmtId="170" formatCode="0\ &quot;Postos&quot;"/>
    <numFmt numFmtId="171" formatCode="#,##0.0\ &quot;Anos de Vida Útil&quot;"/>
  </numFmts>
  <fonts count="66" x14ac:knownFonts="1">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10"/>
      <color theme="1"/>
      <name val="Arial"/>
      <family val="2"/>
    </font>
    <font>
      <sz val="11"/>
      <color indexed="8"/>
      <name val="Calibri"/>
      <family val="2"/>
    </font>
    <font>
      <sz val="11"/>
      <color rgb="FF000000"/>
      <name val="Calibri"/>
      <family val="2"/>
      <charset val="204"/>
    </font>
    <font>
      <sz val="8"/>
      <name val="Calibri"/>
      <family val="2"/>
      <scheme val="minor"/>
    </font>
    <font>
      <b/>
      <sz val="12"/>
      <color theme="1"/>
      <name val="Calibri"/>
      <family val="2"/>
      <scheme val="minor"/>
    </font>
    <font>
      <sz val="12"/>
      <color theme="1"/>
      <name val="Calibri"/>
      <family val="2"/>
      <scheme val="minor"/>
    </font>
    <font>
      <b/>
      <sz val="11"/>
      <color theme="1"/>
      <name val="Calibri"/>
      <family val="2"/>
      <scheme val="minor"/>
    </font>
    <font>
      <b/>
      <sz val="10"/>
      <name val="Calibri"/>
      <family val="2"/>
    </font>
    <font>
      <sz val="11"/>
      <name val="Calibri"/>
      <family val="2"/>
      <scheme val="minor"/>
    </font>
    <font>
      <b/>
      <sz val="11"/>
      <color rgb="FF000000"/>
      <name val="Calibri"/>
      <family val="2"/>
      <scheme val="minor"/>
    </font>
    <font>
      <b/>
      <sz val="11"/>
      <name val="Calibri"/>
      <family val="2"/>
      <scheme val="minor"/>
    </font>
    <font>
      <b/>
      <sz val="14"/>
      <name val="Calibri"/>
      <family val="2"/>
      <scheme val="minor"/>
    </font>
    <font>
      <b/>
      <sz val="12"/>
      <name val="Calibri"/>
      <family val="2"/>
      <scheme val="minor"/>
    </font>
    <font>
      <b/>
      <sz val="14"/>
      <color theme="0"/>
      <name val="Calibri"/>
      <family val="2"/>
      <scheme val="minor"/>
    </font>
    <font>
      <b/>
      <sz val="9"/>
      <name val="Calibri"/>
      <family val="2"/>
      <scheme val="minor"/>
    </font>
    <font>
      <b/>
      <sz val="10"/>
      <name val="Calibri"/>
      <family val="2"/>
      <scheme val="minor"/>
    </font>
    <font>
      <sz val="10"/>
      <name val="Calibri"/>
      <family val="2"/>
      <scheme val="minor"/>
    </font>
    <font>
      <b/>
      <sz val="8"/>
      <name val="Calibri"/>
      <family val="2"/>
      <scheme val="minor"/>
    </font>
    <font>
      <sz val="9"/>
      <name val="Calibri"/>
      <family val="2"/>
      <scheme val="minor"/>
    </font>
    <font>
      <sz val="10"/>
      <color theme="1"/>
      <name val="Calibri"/>
      <family val="2"/>
      <scheme val="minor"/>
    </font>
    <font>
      <b/>
      <sz val="12"/>
      <color theme="1" tint="4.9989318521683403E-2"/>
      <name val="Calibri"/>
      <family val="2"/>
      <scheme val="minor"/>
    </font>
    <font>
      <sz val="12"/>
      <color theme="1" tint="4.9989318521683403E-2"/>
      <name val="Calibri"/>
      <family val="2"/>
      <scheme val="minor"/>
    </font>
    <font>
      <b/>
      <sz val="14"/>
      <color theme="1" tint="4.9989318521683403E-2"/>
      <name val="Calibri"/>
      <family val="2"/>
      <scheme val="minor"/>
    </font>
    <font>
      <sz val="14"/>
      <color theme="1" tint="4.9989318521683403E-2"/>
      <name val="Calibri"/>
      <family val="2"/>
      <scheme val="minor"/>
    </font>
    <font>
      <b/>
      <sz val="11"/>
      <color theme="1" tint="4.9989318521683403E-2"/>
      <name val="Calibri"/>
      <family val="2"/>
      <scheme val="minor"/>
    </font>
    <font>
      <sz val="11"/>
      <color theme="1"/>
      <name val="Calibri"/>
      <family val="2"/>
    </font>
    <font>
      <sz val="12"/>
      <color indexed="8"/>
      <name val="Arial"/>
      <family val="2"/>
    </font>
    <font>
      <sz val="12"/>
      <color theme="1"/>
      <name val="Arial"/>
      <family val="2"/>
    </font>
    <font>
      <sz val="9"/>
      <color theme="1"/>
      <name val="Calibri"/>
      <family val="2"/>
      <scheme val="minor"/>
    </font>
    <font>
      <b/>
      <sz val="10"/>
      <color theme="1"/>
      <name val="Calibri"/>
      <family val="2"/>
      <scheme val="minor"/>
    </font>
    <font>
      <sz val="13"/>
      <color theme="1" tint="4.9989318521683403E-2"/>
      <name val="Calibri"/>
      <family val="2"/>
      <scheme val="minor"/>
    </font>
    <font>
      <b/>
      <sz val="10"/>
      <color rgb="FFFF0000"/>
      <name val="Calibri"/>
      <family val="2"/>
      <scheme val="minor"/>
    </font>
    <font>
      <sz val="10"/>
      <color indexed="10"/>
      <name val="Calibri"/>
      <family val="2"/>
      <scheme val="minor"/>
    </font>
    <font>
      <b/>
      <sz val="10"/>
      <color indexed="10"/>
      <name val="Calibri"/>
      <family val="2"/>
      <scheme val="minor"/>
    </font>
    <font>
      <sz val="10"/>
      <color rgb="FFFF0000"/>
      <name val="Calibri"/>
      <family val="2"/>
      <scheme val="minor"/>
    </font>
    <font>
      <sz val="10"/>
      <color indexed="8"/>
      <name val="Calibri"/>
      <family val="2"/>
      <scheme val="minor"/>
    </font>
    <font>
      <i/>
      <sz val="10"/>
      <name val="Calibri"/>
      <family val="2"/>
      <scheme val="minor"/>
    </font>
    <font>
      <sz val="10"/>
      <name val="Calibri"/>
      <family val="2"/>
    </font>
    <font>
      <b/>
      <sz val="11"/>
      <name val="Calibri"/>
      <family val="2"/>
    </font>
    <font>
      <b/>
      <sz val="16"/>
      <color theme="1"/>
      <name val="Calibri"/>
      <family val="2"/>
      <scheme val="minor"/>
    </font>
    <font>
      <b/>
      <u/>
      <sz val="11"/>
      <name val="Calibri"/>
      <family val="2"/>
      <scheme val="minor"/>
    </font>
    <font>
      <sz val="11"/>
      <name val="Calibri"/>
      <family val="2"/>
    </font>
    <font>
      <sz val="8"/>
      <color rgb="FF000000"/>
      <name val="Calibri"/>
      <family val="2"/>
      <scheme val="minor"/>
    </font>
    <font>
      <sz val="8"/>
      <name val="Calibri"/>
      <family val="2"/>
    </font>
    <font>
      <sz val="11"/>
      <color theme="1"/>
      <name val="Arial"/>
      <family val="2"/>
    </font>
    <font>
      <b/>
      <sz val="11"/>
      <color rgb="FF000000"/>
      <name val="Calibri"/>
      <family val="2"/>
    </font>
    <font>
      <b/>
      <sz val="11"/>
      <color rgb="FFFF0000"/>
      <name val="Calibri"/>
      <family val="2"/>
    </font>
    <font>
      <b/>
      <i/>
      <u/>
      <sz val="11"/>
      <name val="Calibri"/>
      <family val="2"/>
      <scheme val="minor"/>
    </font>
    <font>
      <sz val="11"/>
      <color theme="1" tint="4.9989318521683403E-2"/>
      <name val="Calibri"/>
      <family val="2"/>
      <scheme val="minor"/>
    </font>
    <font>
      <b/>
      <sz val="8"/>
      <name val="Calibri"/>
      <family val="2"/>
    </font>
    <font>
      <sz val="11"/>
      <name val="Arial"/>
      <family val="2"/>
    </font>
    <font>
      <b/>
      <sz val="10"/>
      <color rgb="FF000000"/>
      <name val="Calibri"/>
      <family val="2"/>
    </font>
    <font>
      <b/>
      <sz val="10"/>
      <color rgb="FFFF0000"/>
      <name val="Calibri"/>
      <family val="2"/>
    </font>
    <font>
      <b/>
      <sz val="8"/>
      <color rgb="FF000000"/>
      <name val="Calibri"/>
      <family val="2"/>
    </font>
    <font>
      <u/>
      <sz val="8"/>
      <name val="Calibri"/>
      <family val="2"/>
    </font>
    <font>
      <b/>
      <sz val="16"/>
      <name val="Calibri"/>
      <family val="2"/>
      <scheme val="minor"/>
    </font>
    <font>
      <sz val="9"/>
      <color rgb="FF000000"/>
      <name val="Calibri"/>
      <family val="2"/>
      <scheme val="minor"/>
    </font>
    <font>
      <i/>
      <sz val="9"/>
      <color rgb="FF000000"/>
      <name val="Calibri"/>
      <family val="2"/>
      <scheme val="minor"/>
    </font>
    <font>
      <sz val="9"/>
      <color rgb="FFFF0000"/>
      <name val="Calibri"/>
      <family val="2"/>
      <scheme val="minor"/>
    </font>
    <font>
      <b/>
      <sz val="12"/>
      <color theme="0"/>
      <name val="Calibri"/>
      <family val="2"/>
      <scheme val="minor"/>
    </font>
    <font>
      <b/>
      <sz val="13"/>
      <name val="Calibri"/>
      <family val="2"/>
      <scheme val="minor"/>
    </font>
  </fonts>
  <fills count="1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indexed="22"/>
        <bgColor indexed="31"/>
      </patternFill>
    </fill>
    <fill>
      <patternFill patternType="solid">
        <fgColor theme="0" tint="-0.249977111117893"/>
        <bgColor indexed="64"/>
      </patternFill>
    </fill>
    <fill>
      <patternFill patternType="solid">
        <fgColor theme="0"/>
        <bgColor indexed="31"/>
      </patternFill>
    </fill>
    <fill>
      <patternFill patternType="solid">
        <fgColor indexed="9"/>
        <bgColor indexed="26"/>
      </patternFill>
    </fill>
    <fill>
      <patternFill patternType="solid">
        <fgColor theme="0"/>
        <bgColor indexed="64"/>
      </patternFill>
    </fill>
    <fill>
      <patternFill patternType="solid">
        <fgColor theme="0" tint="-0.499984740745262"/>
        <bgColor indexed="64"/>
      </patternFill>
    </fill>
    <fill>
      <patternFill patternType="solid">
        <fgColor rgb="FFFFFF93"/>
        <bgColor indexed="64"/>
      </patternFill>
    </fill>
    <fill>
      <patternFill patternType="solid">
        <fgColor rgb="FFFFFFB7"/>
        <bgColor indexed="64"/>
      </patternFill>
    </fill>
    <fill>
      <patternFill patternType="solid">
        <fgColor theme="1" tint="0.499984740745262"/>
        <bgColor indexed="64"/>
      </patternFill>
    </fill>
    <fill>
      <patternFill patternType="solid">
        <fgColor theme="2"/>
        <bgColor indexed="64"/>
      </patternFill>
    </fill>
    <fill>
      <patternFill patternType="solid">
        <fgColor rgb="FF92D050"/>
        <bgColor indexed="64"/>
      </patternFill>
    </fill>
    <fill>
      <patternFill patternType="solid">
        <fgColor rgb="FFADADAD"/>
        <bgColor indexed="64"/>
      </patternFill>
    </fill>
    <fill>
      <patternFill patternType="solid">
        <fgColor theme="2" tint="-0.249977111117893"/>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diagonal/>
    </border>
    <border>
      <left style="medium">
        <color theme="0"/>
      </left>
      <right style="medium">
        <color theme="0"/>
      </right>
      <top style="medium">
        <color theme="0"/>
      </top>
      <bottom/>
      <diagonal/>
    </border>
    <border>
      <left style="medium">
        <color theme="0"/>
      </left>
      <right style="medium">
        <color theme="0"/>
      </right>
      <top style="medium">
        <color theme="0"/>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style="medium">
        <color theme="0"/>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diagonal/>
    </border>
    <border>
      <left/>
      <right/>
      <top style="medium">
        <color theme="0"/>
      </top>
      <bottom/>
      <diagonal/>
    </border>
    <border>
      <left style="medium">
        <color theme="0"/>
      </left>
      <right/>
      <top/>
      <bottom/>
      <diagonal/>
    </border>
    <border>
      <left/>
      <right style="medium">
        <color theme="0"/>
      </right>
      <top style="medium">
        <color theme="0"/>
      </top>
      <bottom/>
      <diagonal/>
    </border>
    <border>
      <left style="medium">
        <color theme="0"/>
      </left>
      <right style="medium">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style="medium">
        <color theme="0"/>
      </right>
      <top style="medium">
        <color theme="0"/>
      </top>
      <bottom/>
      <diagonal/>
    </border>
    <border>
      <left style="thin">
        <color theme="0"/>
      </left>
      <right style="medium">
        <color theme="0"/>
      </right>
      <top/>
      <bottom style="thin">
        <color theme="0"/>
      </bottom>
      <diagonal/>
    </border>
    <border>
      <left style="thin">
        <color theme="0"/>
      </left>
      <right style="medium">
        <color theme="0"/>
      </right>
      <top style="thin">
        <color theme="0"/>
      </top>
      <bottom style="thin">
        <color theme="0"/>
      </bottom>
      <diagonal/>
    </border>
    <border>
      <left style="thin">
        <color theme="0"/>
      </left>
      <right style="medium">
        <color theme="0"/>
      </right>
      <top style="thin">
        <color theme="0"/>
      </top>
      <bottom/>
      <diagonal/>
    </border>
    <border>
      <left style="medium">
        <color theme="0"/>
      </left>
      <right style="thin">
        <color theme="0"/>
      </right>
      <top style="thin">
        <color theme="0"/>
      </top>
      <bottom style="thin">
        <color theme="0"/>
      </bottom>
      <diagonal/>
    </border>
    <border>
      <left style="medium">
        <color theme="0"/>
      </left>
      <right style="hair">
        <color theme="0" tint="-0.249977111117893"/>
      </right>
      <top style="medium">
        <color theme="0"/>
      </top>
      <bottom style="medium">
        <color theme="0"/>
      </bottom>
      <diagonal/>
    </border>
    <border>
      <left/>
      <right style="hair">
        <color theme="0" tint="-0.249977111117893"/>
      </right>
      <top style="medium">
        <color theme="0"/>
      </top>
      <bottom style="medium">
        <color theme="0"/>
      </bottom>
      <diagonal/>
    </border>
    <border>
      <left style="hair">
        <color theme="0" tint="-0.249977111117893"/>
      </left>
      <right style="hair">
        <color theme="0" tint="-0.249977111117893"/>
      </right>
      <top style="medium">
        <color theme="0"/>
      </top>
      <bottom style="medium">
        <color theme="0"/>
      </bottom>
      <diagonal/>
    </border>
    <border>
      <left style="hair">
        <color theme="0" tint="-0.249977111117893"/>
      </left>
      <right/>
      <top style="medium">
        <color theme="0"/>
      </top>
      <bottom style="medium">
        <color theme="0"/>
      </bottom>
      <diagonal/>
    </border>
    <border>
      <left style="hair">
        <color theme="0" tint="-0.249977111117893"/>
      </left>
      <right style="medium">
        <color theme="0"/>
      </right>
      <top style="medium">
        <color theme="0"/>
      </top>
      <bottom style="medium">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medium">
        <color theme="0"/>
      </left>
      <right style="hair">
        <color theme="0" tint="-0.249977111117893"/>
      </right>
      <top/>
      <bottom style="medium">
        <color theme="0"/>
      </bottom>
      <diagonal/>
    </border>
    <border>
      <left style="hair">
        <color theme="0" tint="-0.249977111117893"/>
      </left>
      <right style="hair">
        <color theme="0" tint="-0.249977111117893"/>
      </right>
      <top/>
      <bottom style="medium">
        <color theme="0"/>
      </bottom>
      <diagonal/>
    </border>
    <border>
      <left style="hair">
        <color theme="0" tint="-0.249977111117893"/>
      </left>
      <right style="medium">
        <color theme="0"/>
      </right>
      <top/>
      <bottom style="medium">
        <color theme="0"/>
      </bottom>
      <diagonal/>
    </border>
    <border>
      <left style="thin">
        <color theme="0"/>
      </left>
      <right style="medium">
        <color theme="0"/>
      </right>
      <top style="medium">
        <color theme="0"/>
      </top>
      <bottom style="thin">
        <color theme="0"/>
      </bottom>
      <diagonal/>
    </border>
    <border>
      <left style="medium">
        <color theme="0"/>
      </left>
      <right style="medium">
        <color theme="0"/>
      </right>
      <top style="medium">
        <color theme="0"/>
      </top>
      <bottom style="thin">
        <color indexed="64"/>
      </bottom>
      <diagonal/>
    </border>
    <border>
      <left/>
      <right/>
      <top style="medium">
        <color theme="0"/>
      </top>
      <bottom style="thin">
        <color indexed="64"/>
      </bottom>
      <diagonal/>
    </border>
    <border>
      <left/>
      <right style="medium">
        <color theme="0"/>
      </right>
      <top style="medium">
        <color theme="0"/>
      </top>
      <bottom style="thin">
        <color indexed="64"/>
      </bottom>
      <diagonal/>
    </border>
    <border>
      <left style="thin">
        <color indexed="64"/>
      </left>
      <right style="thin">
        <color theme="0"/>
      </right>
      <top style="thin">
        <color theme="0"/>
      </top>
      <bottom/>
      <diagonal/>
    </border>
    <border>
      <left style="medium">
        <color theme="0"/>
      </left>
      <right style="thin">
        <color indexed="64"/>
      </right>
      <top style="medium">
        <color theme="0"/>
      </top>
      <bottom style="medium">
        <color theme="0"/>
      </bottom>
      <diagonal/>
    </border>
    <border>
      <left style="thin">
        <color indexed="64"/>
      </left>
      <right style="medium">
        <color theme="0"/>
      </right>
      <top style="medium">
        <color theme="0"/>
      </top>
      <bottom style="medium">
        <color theme="0"/>
      </bottom>
      <diagonal/>
    </border>
    <border>
      <left style="thin">
        <color indexed="64"/>
      </left>
      <right/>
      <top style="medium">
        <color theme="0"/>
      </top>
      <bottom style="thin">
        <color indexed="64"/>
      </bottom>
      <diagonal/>
    </border>
    <border>
      <left style="medium">
        <color theme="0"/>
      </left>
      <right style="thin">
        <color indexed="64"/>
      </right>
      <top style="medium">
        <color theme="0"/>
      </top>
      <bottom style="thin">
        <color indexed="64"/>
      </bottom>
      <diagonal/>
    </border>
    <border>
      <left style="medium">
        <color theme="0"/>
      </left>
      <right style="thin">
        <color indexed="64"/>
      </right>
      <top style="thin">
        <color indexed="64"/>
      </top>
      <bottom style="thin">
        <color indexed="64"/>
      </bottom>
      <diagonal/>
    </border>
    <border>
      <left style="thin">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style="thin">
        <color indexed="64"/>
      </left>
      <right style="thin">
        <color theme="0"/>
      </right>
      <top/>
      <bottom style="thin">
        <color theme="0"/>
      </bottom>
      <diagonal/>
    </border>
    <border>
      <left style="thin">
        <color theme="0"/>
      </left>
      <right style="thin">
        <color indexed="64"/>
      </right>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medium">
        <color theme="0"/>
      </right>
      <top/>
      <bottom style="medium">
        <color theme="0"/>
      </bottom>
      <diagonal/>
    </border>
    <border>
      <left style="thin">
        <color indexed="64"/>
      </left>
      <right style="medium">
        <color theme="0"/>
      </right>
      <top style="thin">
        <color indexed="64"/>
      </top>
      <bottom style="thin">
        <color indexed="64"/>
      </bottom>
      <diagonal/>
    </border>
    <border>
      <left style="medium">
        <color theme="0"/>
      </left>
      <right style="medium">
        <color theme="0"/>
      </right>
      <top style="thin">
        <color indexed="64"/>
      </top>
      <bottom style="thin">
        <color indexed="64"/>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right/>
      <top style="thin">
        <color theme="0"/>
      </top>
      <bottom/>
      <diagonal/>
    </border>
    <border>
      <left/>
      <right/>
      <top style="thin">
        <color theme="0" tint="-4.9989318521683403E-2"/>
      </top>
      <bottom style="thin">
        <color theme="0" tint="-4.9989318521683403E-2"/>
      </bottom>
      <diagonal/>
    </border>
    <border>
      <left/>
      <right style="thin">
        <color theme="0" tint="-4.9989318521683403E-2"/>
      </right>
      <top style="thin">
        <color theme="0" tint="-4.9989318521683403E-2"/>
      </top>
      <bottom style="thin">
        <color theme="0" tint="-4.9989318521683403E-2"/>
      </bottom>
      <diagonal/>
    </border>
    <border>
      <left style="thin">
        <color theme="0"/>
      </left>
      <right/>
      <top style="thin">
        <color theme="0"/>
      </top>
      <bottom style="thin">
        <color theme="0" tint="-4.9989318521683403E-2"/>
      </bottom>
      <diagonal/>
    </border>
    <border>
      <left/>
      <right/>
      <top style="thin">
        <color theme="0"/>
      </top>
      <bottom style="thin">
        <color theme="0" tint="-4.9989318521683403E-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4.9989318521683403E-2"/>
      </left>
      <right style="thin">
        <color theme="0" tint="-4.9989318521683403E-2"/>
      </right>
      <top style="thin">
        <color theme="0" tint="-4.9989318521683403E-2"/>
      </top>
      <bottom/>
      <diagonal/>
    </border>
  </borders>
  <cellStyleXfs count="290">
    <xf numFmtId="0" fontId="0"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0" fontId="2" fillId="0" borderId="0"/>
    <xf numFmtId="0" fontId="4" fillId="0" borderId="0"/>
    <xf numFmtId="9" fontId="6" fillId="0" borderId="0" applyFont="0" applyFill="0" applyBorder="0" applyAlignment="0" applyProtection="0"/>
    <xf numFmtId="168" fontId="6" fillId="0" borderId="0" applyFont="0" applyFill="0" applyBorder="0" applyAlignment="0" applyProtection="0"/>
    <xf numFmtId="0" fontId="2" fillId="0" borderId="0"/>
    <xf numFmtId="0" fontId="2" fillId="0" borderId="0"/>
    <xf numFmtId="0" fontId="2" fillId="0" borderId="0"/>
    <xf numFmtId="0" fontId="1" fillId="0" borderId="0"/>
    <xf numFmtId="168" fontId="6" fillId="0" borderId="0" applyFont="0" applyFill="0" applyBorder="0" applyAlignment="0" applyProtection="0"/>
    <xf numFmtId="0" fontId="1" fillId="0" borderId="0"/>
    <xf numFmtId="0" fontId="2" fillId="0" borderId="0"/>
    <xf numFmtId="0" fontId="1" fillId="0" borderId="0"/>
    <xf numFmtId="9" fontId="2" fillId="0" borderId="0" applyFont="0" applyFill="0" applyBorder="0" applyAlignment="0" applyProtection="0"/>
    <xf numFmtId="44" fontId="2" fillId="0" borderId="0" applyFont="0" applyFill="0" applyBorder="0" applyAlignment="0" applyProtection="0"/>
    <xf numFmtId="0" fontId="7" fillId="0" borderId="0"/>
    <xf numFmtId="44" fontId="7" fillId="0" borderId="0" applyFont="0" applyFill="0" applyBorder="0" applyAlignment="0" applyProtection="0"/>
    <xf numFmtId="0" fontId="2" fillId="0" borderId="0"/>
    <xf numFmtId="0" fontId="2" fillId="0" borderId="0"/>
    <xf numFmtId="0" fontId="6" fillId="0" borderId="0"/>
    <xf numFmtId="0" fontId="2" fillId="0" borderId="0"/>
    <xf numFmtId="0" fontId="1" fillId="0" borderId="0"/>
    <xf numFmtId="43" fontId="1" fillId="0" borderId="0" applyFont="0" applyFill="0" applyBorder="0" applyAlignment="0" applyProtection="0"/>
    <xf numFmtId="0" fontId="1" fillId="0" borderId="0"/>
    <xf numFmtId="168" fontId="6" fillId="0" borderId="0" applyFont="0" applyFill="0" applyBorder="0" applyAlignment="0" applyProtection="0"/>
    <xf numFmtId="43" fontId="30"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4" fontId="31"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0" fontId="1" fillId="0" borderId="0"/>
    <xf numFmtId="0" fontId="32" fillId="0" borderId="0"/>
    <xf numFmtId="0" fontId="2" fillId="0" borderId="0"/>
    <xf numFmtId="0" fontId="1" fillId="0" borderId="0"/>
    <xf numFmtId="0" fontId="2" fillId="0" borderId="0"/>
    <xf numFmtId="0" fontId="2" fillId="0" borderId="0"/>
    <xf numFmtId="9"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0" fontId="1"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0" fontId="1" fillId="0" borderId="0"/>
    <xf numFmtId="0" fontId="32" fillId="0" borderId="0"/>
    <xf numFmtId="9" fontId="6" fillId="0" borderId="0" applyFont="0" applyFill="0" applyBorder="0" applyAlignment="0" applyProtection="0"/>
    <xf numFmtId="9" fontId="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30"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0" fontId="1"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30"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30"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43" fontId="2"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30"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2" fillId="0" borderId="0"/>
    <xf numFmtId="43" fontId="1" fillId="0" borderId="0" applyFont="0" applyFill="0" applyBorder="0" applyAlignment="0" applyProtection="0"/>
    <xf numFmtId="43" fontId="30"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30"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43" fontId="2"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30"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30"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43" fontId="2"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3" fontId="30"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02">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0" xfId="0" applyAlignment="1">
      <alignment horizontal="left"/>
    </xf>
    <xf numFmtId="44" fontId="0" fillId="0" borderId="0" xfId="3" applyFont="1"/>
    <xf numFmtId="0" fontId="0" fillId="0" borderId="0" xfId="13" applyFont="1" applyAlignment="1">
      <alignment vertical="center"/>
    </xf>
    <xf numFmtId="0" fontId="0" fillId="0" borderId="35" xfId="13" applyFont="1" applyBorder="1" applyAlignment="1">
      <alignment horizontal="left" vertical="center"/>
    </xf>
    <xf numFmtId="0" fontId="0" fillId="0" borderId="36" xfId="13" applyFont="1" applyBorder="1" applyAlignment="1">
      <alignment vertical="center"/>
    </xf>
    <xf numFmtId="44" fontId="0" fillId="0" borderId="36" xfId="3" applyFont="1" applyBorder="1" applyAlignment="1">
      <alignment vertical="center"/>
    </xf>
    <xf numFmtId="0" fontId="0" fillId="0" borderId="37" xfId="13" applyFont="1" applyBorder="1" applyAlignment="1">
      <alignment vertical="center"/>
    </xf>
    <xf numFmtId="0" fontId="8" fillId="0" borderId="0" xfId="15" applyFont="1" applyAlignment="1">
      <alignment vertical="center"/>
    </xf>
    <xf numFmtId="43" fontId="8" fillId="0" borderId="0" xfId="15" applyNumberFormat="1" applyFont="1" applyAlignment="1">
      <alignment vertical="center"/>
    </xf>
    <xf numFmtId="0" fontId="0" fillId="0" borderId="0" xfId="0" applyAlignment="1">
      <alignment vertical="center"/>
    </xf>
    <xf numFmtId="0" fontId="0" fillId="0" borderId="0" xfId="13" applyFont="1"/>
    <xf numFmtId="0" fontId="8" fillId="0" borderId="0" xfId="13" applyFont="1"/>
    <xf numFmtId="0" fontId="24" fillId="0" borderId="0" xfId="0" applyFont="1" applyAlignment="1">
      <alignment vertical="center"/>
    </xf>
    <xf numFmtId="0" fontId="26" fillId="9" borderId="0" xfId="0" applyFont="1" applyFill="1" applyAlignment="1">
      <alignment vertical="center"/>
    </xf>
    <xf numFmtId="0" fontId="26" fillId="0" borderId="0" xfId="0" applyFont="1" applyAlignment="1">
      <alignment vertical="center"/>
    </xf>
    <xf numFmtId="0" fontId="28" fillId="0" borderId="0" xfId="0" applyFont="1" applyAlignment="1">
      <alignment vertical="center"/>
    </xf>
    <xf numFmtId="0" fontId="26" fillId="0" borderId="0" xfId="0" applyFont="1" applyAlignment="1">
      <alignment horizontal="center" vertical="center"/>
    </xf>
    <xf numFmtId="44" fontId="26" fillId="0" borderId="0" xfId="0" applyNumberFormat="1" applyFont="1" applyAlignment="1">
      <alignment vertical="center"/>
    </xf>
    <xf numFmtId="0" fontId="28" fillId="0" borderId="0" xfId="0" applyFont="1" applyAlignment="1">
      <alignment horizontal="center" vertical="center"/>
    </xf>
    <xf numFmtId="0" fontId="24" fillId="0" borderId="0" xfId="0" applyFont="1" applyAlignment="1">
      <alignment vertical="center" wrapText="1"/>
    </xf>
    <xf numFmtId="0" fontId="2" fillId="0" borderId="0" xfId="15" applyFont="1" applyAlignment="1">
      <alignment vertical="center" wrapText="1"/>
    </xf>
    <xf numFmtId="0" fontId="23" fillId="0" borderId="0" xfId="15" applyFont="1" applyAlignment="1">
      <alignment vertical="center" wrapText="1"/>
    </xf>
    <xf numFmtId="0" fontId="5" fillId="0" borderId="0" xfId="0" applyFont="1" applyAlignment="1">
      <alignment vertical="center" wrapText="1"/>
    </xf>
    <xf numFmtId="0" fontId="33" fillId="0" borderId="0" xfId="0" applyFont="1" applyAlignment="1">
      <alignment vertical="center" wrapText="1"/>
    </xf>
    <xf numFmtId="0" fontId="23" fillId="0" borderId="0" xfId="15" applyFont="1" applyAlignment="1">
      <alignment horizontal="center" vertical="center" wrapText="1"/>
    </xf>
    <xf numFmtId="0" fontId="2" fillId="0" borderId="0" xfId="15" applyFont="1" applyAlignment="1">
      <alignment horizontal="center" vertical="center" wrapText="1"/>
    </xf>
    <xf numFmtId="0" fontId="35" fillId="0" borderId="0" xfId="0" applyFont="1" applyAlignment="1">
      <alignment horizontal="center" vertical="center"/>
    </xf>
    <xf numFmtId="0" fontId="24" fillId="0" borderId="0" xfId="0" applyFont="1"/>
    <xf numFmtId="44" fontId="24" fillId="11" borderId="1" xfId="3" applyFont="1" applyFill="1" applyBorder="1" applyAlignment="1" applyProtection="1">
      <alignment horizontal="center"/>
      <protection locked="0"/>
    </xf>
    <xf numFmtId="0" fontId="0" fillId="0" borderId="0" xfId="0" applyAlignment="1">
      <alignment vertical="center" wrapText="1"/>
    </xf>
    <xf numFmtId="44" fontId="8" fillId="12" borderId="34" xfId="17" applyNumberFormat="1" applyFont="1" applyFill="1" applyBorder="1" applyAlignment="1" applyProtection="1">
      <alignment horizontal="center" vertical="center"/>
      <protection locked="0"/>
    </xf>
    <xf numFmtId="0" fontId="24" fillId="9" borderId="0" xfId="0" applyFont="1" applyFill="1" applyAlignment="1">
      <alignment vertical="center"/>
    </xf>
    <xf numFmtId="0" fontId="34" fillId="9" borderId="1" xfId="0" applyFont="1" applyFill="1" applyBorder="1" applyAlignment="1">
      <alignment horizontal="center" vertical="center" shrinkToFit="1"/>
    </xf>
    <xf numFmtId="165" fontId="34" fillId="9" borderId="1" xfId="0" applyNumberFormat="1" applyFont="1" applyFill="1" applyBorder="1" applyAlignment="1">
      <alignment horizontal="center" vertical="center"/>
    </xf>
    <xf numFmtId="44" fontId="34" fillId="9" borderId="1" xfId="3" applyFont="1" applyFill="1" applyBorder="1" applyAlignment="1" applyProtection="1">
      <alignment horizontal="center" vertical="center"/>
    </xf>
    <xf numFmtId="0" fontId="24" fillId="9" borderId="1" xfId="0" applyFont="1" applyFill="1" applyBorder="1" applyAlignment="1">
      <alignment horizontal="centerContinuous" vertical="center"/>
    </xf>
    <xf numFmtId="0" fontId="24" fillId="9" borderId="1" xfId="0" applyFont="1" applyFill="1" applyBorder="1" applyAlignment="1">
      <alignment horizontal="center" vertical="center"/>
    </xf>
    <xf numFmtId="44" fontId="24" fillId="9" borderId="1" xfId="3" applyFont="1" applyFill="1" applyBorder="1" applyAlignment="1" applyProtection="1">
      <alignment horizontal="center" vertical="center"/>
    </xf>
    <xf numFmtId="166" fontId="34" fillId="9" borderId="1" xfId="0" applyNumberFormat="1" applyFont="1" applyFill="1" applyBorder="1" applyAlignment="1">
      <alignment horizontal="center" vertical="center"/>
    </xf>
    <xf numFmtId="0" fontId="34" fillId="9" borderId="14" xfId="0" applyFont="1" applyFill="1" applyBorder="1" applyAlignment="1">
      <alignment vertical="center"/>
    </xf>
    <xf numFmtId="0" fontId="34" fillId="2" borderId="17" xfId="0" applyFont="1" applyFill="1" applyBorder="1" applyAlignment="1">
      <alignment vertical="center"/>
    </xf>
    <xf numFmtId="0" fontId="34" fillId="2" borderId="18" xfId="0" applyFont="1" applyFill="1" applyBorder="1" applyAlignment="1">
      <alignment vertical="center"/>
    </xf>
    <xf numFmtId="0" fontId="34" fillId="9" borderId="20" xfId="0" applyFont="1" applyFill="1" applyBorder="1" applyAlignment="1">
      <alignment vertical="center"/>
    </xf>
    <xf numFmtId="0" fontId="34" fillId="2" borderId="22" xfId="0" applyFont="1" applyFill="1" applyBorder="1" applyAlignment="1">
      <alignment vertical="center"/>
    </xf>
    <xf numFmtId="0" fontId="34" fillId="2" borderId="23" xfId="0" applyFont="1" applyFill="1" applyBorder="1" applyAlignment="1">
      <alignment vertical="center"/>
    </xf>
    <xf numFmtId="0" fontId="20" fillId="0" borderId="1" xfId="6" applyFont="1" applyBorder="1" applyAlignment="1">
      <alignment horizontal="center" vertical="center"/>
    </xf>
    <xf numFmtId="10" fontId="21" fillId="9" borderId="1" xfId="6" applyNumberFormat="1" applyFont="1" applyFill="1" applyBorder="1" applyAlignment="1">
      <alignment horizontal="center" vertical="center"/>
    </xf>
    <xf numFmtId="44" fontId="21" fillId="0" borderId="1" xfId="3" applyFont="1" applyBorder="1" applyAlignment="1" applyProtection="1">
      <alignment horizontal="center" vertical="center"/>
    </xf>
    <xf numFmtId="44" fontId="21" fillId="11" borderId="1" xfId="3" applyFont="1" applyFill="1" applyBorder="1" applyAlignment="1" applyProtection="1">
      <alignment horizontal="center"/>
      <protection locked="0"/>
    </xf>
    <xf numFmtId="10" fontId="40" fillId="9" borderId="1" xfId="8" applyNumberFormat="1" applyFont="1" applyFill="1" applyBorder="1" applyAlignment="1" applyProtection="1">
      <alignment horizontal="center" vertical="center"/>
    </xf>
    <xf numFmtId="10" fontId="40" fillId="0" borderId="1" xfId="8" applyNumberFormat="1" applyFont="1" applyBorder="1" applyAlignment="1" applyProtection="1">
      <alignment horizontal="center" vertical="center"/>
    </xf>
    <xf numFmtId="10" fontId="36" fillId="0" borderId="26" xfId="8" applyNumberFormat="1" applyFont="1" applyBorder="1" applyAlignment="1" applyProtection="1">
      <alignment horizontal="center"/>
    </xf>
    <xf numFmtId="0" fontId="8" fillId="2" borderId="34" xfId="17" applyFont="1" applyFill="1" applyBorder="1" applyAlignment="1" applyProtection="1">
      <alignment horizontal="center" vertical="center" wrapText="1"/>
      <protection locked="0"/>
    </xf>
    <xf numFmtId="0" fontId="8" fillId="2" borderId="34" xfId="17" applyFont="1" applyFill="1" applyBorder="1" applyAlignment="1" applyProtection="1">
      <alignment horizontal="left" vertical="center" wrapText="1"/>
      <protection locked="0"/>
    </xf>
    <xf numFmtId="0" fontId="21" fillId="0" borderId="0" xfId="6" applyFont="1"/>
    <xf numFmtId="0" fontId="21" fillId="0" borderId="0" xfId="6" applyFont="1" applyAlignment="1">
      <alignment horizontal="center"/>
    </xf>
    <xf numFmtId="44" fontId="21" fillId="0" borderId="0" xfId="3" applyFont="1" applyAlignment="1" applyProtection="1">
      <alignment horizontal="center"/>
    </xf>
    <xf numFmtId="0" fontId="24" fillId="2" borderId="1" xfId="0" applyFont="1" applyFill="1" applyBorder="1" applyAlignment="1">
      <alignment horizontal="center" vertical="center"/>
    </xf>
    <xf numFmtId="44" fontId="24" fillId="2" borderId="1" xfId="3" applyFont="1" applyFill="1" applyBorder="1" applyAlignment="1" applyProtection="1">
      <alignment horizontal="center" vertical="center"/>
    </xf>
    <xf numFmtId="0" fontId="34" fillId="2" borderId="1" xfId="0" applyFont="1" applyFill="1" applyBorder="1" applyAlignment="1">
      <alignment horizontal="centerContinuous" vertical="center"/>
    </xf>
    <xf numFmtId="0" fontId="34" fillId="2" borderId="1" xfId="0" applyFont="1" applyFill="1" applyBorder="1" applyAlignment="1">
      <alignment horizontal="center" vertical="center"/>
    </xf>
    <xf numFmtId="44" fontId="34" fillId="2" borderId="1" xfId="3" applyFont="1" applyFill="1" applyBorder="1" applyAlignment="1" applyProtection="1">
      <alignment horizontal="center" vertical="center"/>
    </xf>
    <xf numFmtId="0" fontId="20" fillId="2" borderId="1" xfId="0" applyFont="1" applyFill="1" applyBorder="1" applyAlignment="1">
      <alignment horizontal="center" vertical="center"/>
    </xf>
    <xf numFmtId="0" fontId="24" fillId="9" borderId="9" xfId="0" applyFont="1" applyFill="1" applyBorder="1" applyAlignment="1">
      <alignment horizontal="centerContinuous" vertical="center"/>
    </xf>
    <xf numFmtId="0" fontId="24" fillId="9" borderId="9" xfId="0" applyFont="1" applyFill="1" applyBorder="1" applyAlignment="1">
      <alignment horizontal="center" vertical="center"/>
    </xf>
    <xf numFmtId="44" fontId="24" fillId="9" borderId="9" xfId="3" applyFont="1" applyFill="1" applyBorder="1" applyAlignment="1" applyProtection="1">
      <alignment horizontal="center" vertical="center"/>
    </xf>
    <xf numFmtId="0" fontId="36" fillId="9" borderId="15" xfId="0" applyFont="1" applyFill="1" applyBorder="1" applyAlignment="1" applyProtection="1">
      <alignment horizontal="center" vertical="center"/>
      <protection locked="0"/>
    </xf>
    <xf numFmtId="0" fontId="24" fillId="9" borderId="11" xfId="0" applyFont="1" applyFill="1" applyBorder="1" applyAlignment="1">
      <alignment horizontal="centerContinuous" vertical="center"/>
    </xf>
    <xf numFmtId="0" fontId="21" fillId="0" borderId="0" xfId="6" applyFont="1" applyAlignment="1">
      <alignment horizontal="left"/>
    </xf>
    <xf numFmtId="0" fontId="20" fillId="0" borderId="1" xfId="6" applyFont="1" applyBorder="1" applyAlignment="1">
      <alignment horizontal="center"/>
    </xf>
    <xf numFmtId="0" fontId="20" fillId="0" borderId="2" xfId="6" applyFont="1" applyBorder="1" applyAlignment="1">
      <alignment horizontal="center"/>
    </xf>
    <xf numFmtId="0" fontId="20" fillId="0" borderId="3" xfId="6" applyFont="1" applyBorder="1"/>
    <xf numFmtId="44" fontId="20" fillId="0" borderId="1" xfId="3" applyFont="1" applyBorder="1" applyAlignment="1" applyProtection="1">
      <alignment horizontal="center"/>
    </xf>
    <xf numFmtId="0" fontId="21" fillId="0" borderId="2" xfId="6" applyFont="1" applyBorder="1"/>
    <xf numFmtId="0" fontId="21" fillId="0" borderId="3" xfId="6" applyFont="1" applyBorder="1"/>
    <xf numFmtId="0" fontId="20" fillId="11" borderId="1" xfId="6" applyFont="1" applyFill="1" applyBorder="1" applyAlignment="1" applyProtection="1">
      <alignment horizontal="center"/>
      <protection locked="0"/>
    </xf>
    <xf numFmtId="9" fontId="40" fillId="11" borderId="1" xfId="8" applyFont="1" applyFill="1" applyBorder="1" applyAlignment="1" applyProtection="1">
      <alignment horizontal="center"/>
      <protection locked="0"/>
    </xf>
    <xf numFmtId="0" fontId="21" fillId="0" borderId="2" xfId="6" applyFont="1" applyBorder="1" applyProtection="1">
      <protection locked="0"/>
    </xf>
    <xf numFmtId="10" fontId="40" fillId="0" borderId="1" xfId="8" applyNumberFormat="1" applyFont="1" applyFill="1" applyBorder="1" applyAlignment="1" applyProtection="1">
      <alignment horizontal="center"/>
    </xf>
    <xf numFmtId="44" fontId="21" fillId="9" borderId="1" xfId="3" applyFont="1" applyFill="1" applyBorder="1" applyAlignment="1" applyProtection="1">
      <alignment horizontal="center"/>
    </xf>
    <xf numFmtId="10" fontId="40" fillId="0" borderId="1" xfId="8" applyNumberFormat="1" applyFont="1" applyBorder="1" applyAlignment="1" applyProtection="1">
      <alignment horizontal="center"/>
    </xf>
    <xf numFmtId="0" fontId="20" fillId="0" borderId="0" xfId="6" applyFont="1" applyAlignment="1">
      <alignment horizontal="center"/>
    </xf>
    <xf numFmtId="44" fontId="20" fillId="0" borderId="0" xfId="3" applyFont="1" applyBorder="1" applyAlignment="1" applyProtection="1">
      <alignment horizontal="center"/>
    </xf>
    <xf numFmtId="10" fontId="21" fillId="9" borderId="1" xfId="6" applyNumberFormat="1" applyFont="1" applyFill="1" applyBorder="1" applyAlignment="1">
      <alignment horizontal="center"/>
    </xf>
    <xf numFmtId="10" fontId="20" fillId="0" borderId="1" xfId="6" applyNumberFormat="1" applyFont="1" applyBorder="1" applyAlignment="1">
      <alignment horizontal="center"/>
    </xf>
    <xf numFmtId="10" fontId="21" fillId="9" borderId="1" xfId="4" applyNumberFormat="1" applyFont="1" applyFill="1" applyBorder="1" applyAlignment="1" applyProtection="1">
      <alignment horizontal="center"/>
    </xf>
    <xf numFmtId="44" fontId="21" fillId="0" borderId="1" xfId="3" applyFont="1" applyBorder="1" applyAlignment="1" applyProtection="1">
      <alignment horizontal="center"/>
    </xf>
    <xf numFmtId="10" fontId="20" fillId="0" borderId="1" xfId="4" applyNumberFormat="1" applyFont="1" applyBorder="1" applyAlignment="1" applyProtection="1">
      <alignment horizontal="center"/>
    </xf>
    <xf numFmtId="0" fontId="20" fillId="0" borderId="4" xfId="6" applyFont="1" applyBorder="1" applyAlignment="1">
      <alignment horizontal="center"/>
    </xf>
    <xf numFmtId="0" fontId="20" fillId="7" borderId="3" xfId="6" applyFont="1" applyFill="1" applyBorder="1"/>
    <xf numFmtId="0" fontId="20" fillId="7" borderId="3" xfId="6" applyFont="1" applyFill="1" applyBorder="1" applyAlignment="1">
      <alignment horizontal="center"/>
    </xf>
    <xf numFmtId="44" fontId="20" fillId="7" borderId="3" xfId="3" applyFont="1" applyFill="1" applyBorder="1" applyAlignment="1" applyProtection="1">
      <alignment horizontal="center"/>
    </xf>
    <xf numFmtId="0" fontId="20" fillId="2" borderId="2" xfId="6" applyFont="1" applyFill="1" applyBorder="1"/>
    <xf numFmtId="0" fontId="20" fillId="2" borderId="3" xfId="6" applyFont="1" applyFill="1" applyBorder="1"/>
    <xf numFmtId="0" fontId="20" fillId="2" borderId="3" xfId="6" applyFont="1" applyFill="1" applyBorder="1" applyAlignment="1">
      <alignment horizontal="center"/>
    </xf>
    <xf numFmtId="44" fontId="20" fillId="2" borderId="3" xfId="3" applyFont="1" applyFill="1" applyBorder="1" applyAlignment="1" applyProtection="1">
      <alignment horizontal="center"/>
    </xf>
    <xf numFmtId="0" fontId="21" fillId="0" borderId="3" xfId="6" applyFont="1" applyBorder="1" applyAlignment="1">
      <alignment horizontal="center"/>
    </xf>
    <xf numFmtId="0" fontId="20" fillId="0" borderId="3" xfId="6" applyFont="1" applyBorder="1" applyAlignment="1">
      <alignment horizontal="center"/>
    </xf>
    <xf numFmtId="44" fontId="20" fillId="0" borderId="1" xfId="3" applyFont="1" applyFill="1" applyBorder="1" applyAlignment="1" applyProtection="1">
      <alignment horizontal="center"/>
    </xf>
    <xf numFmtId="0" fontId="21" fillId="0" borderId="2" xfId="10" applyFont="1" applyBorder="1"/>
    <xf numFmtId="0" fontId="21" fillId="0" borderId="2" xfId="11" applyFont="1" applyBorder="1"/>
    <xf numFmtId="0" fontId="21" fillId="0" borderId="2" xfId="12" applyFont="1" applyBorder="1"/>
    <xf numFmtId="0" fontId="21" fillId="0" borderId="1" xfId="6" applyFont="1" applyBorder="1" applyAlignment="1">
      <alignment horizontal="center"/>
    </xf>
    <xf numFmtId="0" fontId="20" fillId="7" borderId="1" xfId="6" applyFont="1" applyFill="1" applyBorder="1" applyAlignment="1">
      <alignment horizontal="center"/>
    </xf>
    <xf numFmtId="44" fontId="21" fillId="9" borderId="1" xfId="3" applyFont="1" applyFill="1" applyBorder="1" applyAlignment="1" applyProtection="1">
      <alignment horizontal="center"/>
      <protection locked="0"/>
    </xf>
    <xf numFmtId="0" fontId="20" fillId="0" borderId="2" xfId="6" applyFont="1" applyBorder="1"/>
    <xf numFmtId="0" fontId="36" fillId="0" borderId="25" xfId="6" applyFont="1" applyBorder="1" applyAlignment="1">
      <alignment horizontal="center"/>
    </xf>
    <xf numFmtId="0" fontId="36" fillId="0" borderId="26" xfId="6" applyFont="1" applyBorder="1"/>
    <xf numFmtId="44" fontId="36" fillId="0" borderId="27" xfId="3" applyFont="1" applyFill="1" applyBorder="1" applyAlignment="1" applyProtection="1">
      <alignment horizontal="center"/>
    </xf>
    <xf numFmtId="0" fontId="36" fillId="0" borderId="28" xfId="6" applyFont="1" applyBorder="1" applyAlignment="1">
      <alignment horizontal="center"/>
    </xf>
    <xf numFmtId="0" fontId="36" fillId="0" borderId="0" xfId="6" applyFont="1" applyAlignment="1">
      <alignment horizontal="left"/>
    </xf>
    <xf numFmtId="0" fontId="36" fillId="0" borderId="0" xfId="6" applyFont="1" applyAlignment="1">
      <alignment horizontal="center"/>
    </xf>
    <xf numFmtId="44" fontId="36" fillId="0" borderId="29" xfId="3" applyFont="1" applyBorder="1" applyAlignment="1" applyProtection="1">
      <alignment horizontal="center"/>
    </xf>
    <xf numFmtId="0" fontId="39" fillId="0" borderId="28" xfId="6" applyFont="1" applyBorder="1"/>
    <xf numFmtId="10" fontId="36" fillId="0" borderId="0" xfId="8" applyNumberFormat="1" applyFont="1" applyBorder="1" applyAlignment="1" applyProtection="1">
      <alignment horizontal="center"/>
    </xf>
    <xf numFmtId="44" fontId="36" fillId="0" borderId="29" xfId="3" applyFont="1" applyFill="1" applyBorder="1" applyAlignment="1" applyProtection="1">
      <alignment horizontal="center"/>
    </xf>
    <xf numFmtId="0" fontId="36" fillId="0" borderId="0" xfId="6" applyFont="1"/>
    <xf numFmtId="0" fontId="36" fillId="0" borderId="30" xfId="6" applyFont="1" applyBorder="1" applyAlignment="1">
      <alignment horizontal="center"/>
    </xf>
    <xf numFmtId="0" fontId="36" fillId="0" borderId="5" xfId="6" applyFont="1" applyBorder="1"/>
    <xf numFmtId="10" fontId="36" fillId="0" borderId="5" xfId="8" applyNumberFormat="1" applyFont="1" applyBorder="1" applyAlignment="1" applyProtection="1">
      <alignment horizontal="center"/>
    </xf>
    <xf numFmtId="44" fontId="36" fillId="0" borderId="31" xfId="3" applyFont="1" applyFill="1" applyBorder="1" applyAlignment="1" applyProtection="1">
      <alignment horizontal="center"/>
    </xf>
    <xf numFmtId="169" fontId="21" fillId="0" borderId="10" xfId="2" applyNumberFormat="1" applyFont="1" applyFill="1" applyBorder="1" applyAlignment="1" applyProtection="1">
      <alignment horizontal="center"/>
    </xf>
    <xf numFmtId="44" fontId="20" fillId="0" borderId="10" xfId="3" applyFont="1" applyBorder="1" applyAlignment="1" applyProtection="1">
      <alignment horizontal="center"/>
    </xf>
    <xf numFmtId="0" fontId="34" fillId="9" borderId="20" xfId="0" applyFont="1" applyFill="1" applyBorder="1" applyAlignment="1">
      <alignment horizontal="center" vertical="center"/>
    </xf>
    <xf numFmtId="0" fontId="24" fillId="0" borderId="0" xfId="0" applyFont="1" applyAlignment="1">
      <alignment horizontal="center" vertical="center"/>
    </xf>
    <xf numFmtId="2" fontId="20" fillId="0" borderId="16" xfId="0" applyNumberFormat="1" applyFont="1" applyBorder="1" applyAlignment="1">
      <alignment horizontal="center" vertical="center" wrapText="1"/>
    </xf>
    <xf numFmtId="44" fontId="20" fillId="0" borderId="16" xfId="3" applyFont="1" applyBorder="1" applyAlignment="1">
      <alignment horizontal="center" vertical="center" wrapText="1"/>
    </xf>
    <xf numFmtId="2" fontId="24" fillId="0" borderId="0" xfId="0" applyNumberFormat="1" applyFont="1" applyAlignment="1">
      <alignment vertical="center" wrapText="1"/>
    </xf>
    <xf numFmtId="2" fontId="24" fillId="0" borderId="0" xfId="0" applyNumberFormat="1" applyFont="1" applyAlignment="1">
      <alignment horizontal="center" vertical="center"/>
    </xf>
    <xf numFmtId="44" fontId="24" fillId="0" borderId="0" xfId="3" applyFont="1" applyAlignment="1">
      <alignment horizontal="center" vertical="center"/>
    </xf>
    <xf numFmtId="0" fontId="42" fillId="0" borderId="0" xfId="5" applyFont="1"/>
    <xf numFmtId="0" fontId="42" fillId="0" borderId="0" xfId="5" applyFont="1" applyAlignment="1">
      <alignment horizontal="center" vertical="center"/>
    </xf>
    <xf numFmtId="0" fontId="10" fillId="0" borderId="0" xfId="0" applyFont="1" applyAlignment="1">
      <alignment horizontal="center" vertical="center"/>
    </xf>
    <xf numFmtId="2" fontId="17" fillId="0" borderId="16" xfId="0" applyNumberFormat="1" applyFont="1" applyBorder="1" applyAlignment="1">
      <alignment horizontal="center" vertical="center" wrapText="1"/>
    </xf>
    <xf numFmtId="0" fontId="9" fillId="0" borderId="0" xfId="0" applyFont="1" applyAlignment="1">
      <alignment horizontal="center" vertical="center"/>
    </xf>
    <xf numFmtId="44" fontId="42" fillId="9" borderId="0" xfId="3" applyFont="1" applyFill="1" applyAlignment="1">
      <alignment horizontal="center" vertical="center"/>
    </xf>
    <xf numFmtId="0" fontId="21" fillId="0" borderId="0" xfId="6" applyFont="1" applyProtection="1">
      <protection locked="0"/>
    </xf>
    <xf numFmtId="44" fontId="26" fillId="9" borderId="0" xfId="3" applyFont="1" applyFill="1" applyAlignment="1">
      <alignment vertical="center"/>
    </xf>
    <xf numFmtId="0" fontId="21" fillId="0" borderId="0" xfId="0" applyFont="1" applyAlignment="1">
      <alignment horizontal="center" vertical="center"/>
    </xf>
    <xf numFmtId="0" fontId="2" fillId="0" borderId="0" xfId="7" applyFont="1"/>
    <xf numFmtId="0" fontId="25" fillId="0" borderId="0" xfId="0" applyFont="1" applyAlignment="1">
      <alignment horizontal="center" vertical="center"/>
    </xf>
    <xf numFmtId="0" fontId="26" fillId="9" borderId="43" xfId="0" applyFont="1" applyFill="1" applyBorder="1" applyAlignment="1">
      <alignment horizontal="center" vertical="center"/>
    </xf>
    <xf numFmtId="0" fontId="26" fillId="9" borderId="43" xfId="0" applyFont="1" applyFill="1" applyBorder="1" applyAlignment="1">
      <alignment vertical="center"/>
    </xf>
    <xf numFmtId="0" fontId="26" fillId="9" borderId="45" xfId="0" applyFont="1" applyFill="1" applyBorder="1" applyAlignment="1">
      <alignment vertical="center"/>
    </xf>
    <xf numFmtId="0" fontId="28" fillId="9" borderId="0" xfId="0" applyFont="1" applyFill="1" applyAlignment="1">
      <alignment vertical="center"/>
    </xf>
    <xf numFmtId="0" fontId="26" fillId="9" borderId="42" xfId="0" applyFont="1" applyFill="1" applyBorder="1" applyAlignment="1">
      <alignment horizontal="left" vertical="center"/>
    </xf>
    <xf numFmtId="0" fontId="28" fillId="0" borderId="0" xfId="0" applyFont="1" applyAlignment="1">
      <alignment horizontal="left" vertical="center"/>
    </xf>
    <xf numFmtId="0" fontId="35" fillId="0" borderId="0" xfId="0" applyFont="1" applyAlignment="1">
      <alignment horizontal="left" vertical="center"/>
    </xf>
    <xf numFmtId="0" fontId="26" fillId="0" borderId="0" xfId="0" applyFont="1" applyAlignment="1">
      <alignment horizontal="left" vertical="center"/>
    </xf>
    <xf numFmtId="0" fontId="25" fillId="9" borderId="0" xfId="0" applyFont="1" applyFill="1" applyAlignment="1">
      <alignment horizontal="center" vertical="center"/>
    </xf>
    <xf numFmtId="0" fontId="27" fillId="0" borderId="0" xfId="0" applyFont="1" applyAlignment="1">
      <alignment horizontal="center" vertical="center"/>
    </xf>
    <xf numFmtId="0" fontId="21" fillId="0" borderId="0" xfId="5" applyFont="1"/>
    <xf numFmtId="0" fontId="21" fillId="0" borderId="0" xfId="6" applyFont="1" applyAlignment="1" applyProtection="1">
      <alignment horizontal="center" vertical="center"/>
      <protection locked="0"/>
    </xf>
    <xf numFmtId="0" fontId="21" fillId="0" borderId="0" xfId="6" applyFont="1" applyAlignment="1" applyProtection="1">
      <alignment horizontal="left"/>
      <protection locked="0"/>
    </xf>
    <xf numFmtId="0" fontId="24" fillId="9" borderId="0" xfId="0" applyFont="1" applyFill="1" applyAlignment="1">
      <alignment horizontal="center" vertical="center"/>
    </xf>
    <xf numFmtId="0" fontId="34" fillId="9" borderId="21" xfId="0" applyFont="1" applyFill="1" applyBorder="1" applyAlignment="1">
      <alignment horizontal="center" vertical="center"/>
    </xf>
    <xf numFmtId="0" fontId="24" fillId="0" borderId="0" xfId="0" applyFont="1" applyAlignment="1">
      <alignment horizontal="center"/>
    </xf>
    <xf numFmtId="168" fontId="8" fillId="2" borderId="47" xfId="14" applyFont="1" applyFill="1" applyBorder="1" applyAlignment="1">
      <alignment horizontal="center" vertical="center"/>
    </xf>
    <xf numFmtId="0" fontId="0" fillId="0" borderId="0" xfId="0" applyAlignment="1" applyProtection="1">
      <alignment vertical="center"/>
      <protection locked="0"/>
    </xf>
    <xf numFmtId="0" fontId="24" fillId="0" borderId="0" xfId="0" applyFont="1" applyAlignment="1" applyProtection="1">
      <alignment vertical="center"/>
      <protection locked="0"/>
    </xf>
    <xf numFmtId="44" fontId="24" fillId="0" borderId="0" xfId="3" applyFont="1" applyAlignment="1" applyProtection="1">
      <alignment vertical="center"/>
      <protection locked="0"/>
    </xf>
    <xf numFmtId="43" fontId="5" fillId="0" borderId="0" xfId="0" applyNumberFormat="1" applyFont="1" applyAlignment="1">
      <alignment vertical="center" wrapText="1"/>
    </xf>
    <xf numFmtId="0" fontId="19" fillId="0" borderId="0" xfId="15" applyFont="1" applyAlignment="1">
      <alignment vertical="center" wrapText="1"/>
    </xf>
    <xf numFmtId="0" fontId="3" fillId="0" borderId="0" xfId="15" applyFont="1" applyAlignment="1">
      <alignment vertical="center" wrapText="1"/>
    </xf>
    <xf numFmtId="44" fontId="5" fillId="0" borderId="0" xfId="3" applyFont="1" applyAlignment="1">
      <alignment vertical="center" wrapText="1"/>
    </xf>
    <xf numFmtId="171" fontId="8" fillId="12" borderId="47" xfId="15" applyNumberFormat="1" applyFont="1" applyFill="1" applyBorder="1" applyAlignment="1">
      <alignment horizontal="center" vertical="center"/>
    </xf>
    <xf numFmtId="9" fontId="8" fillId="12" borderId="47" xfId="4" applyFont="1" applyFill="1" applyBorder="1" applyAlignment="1">
      <alignment horizontal="center" vertical="center"/>
    </xf>
    <xf numFmtId="168" fontId="8" fillId="2" borderId="48" xfId="14" applyFont="1" applyFill="1" applyBorder="1" applyAlignment="1">
      <alignment horizontal="center" vertical="center"/>
    </xf>
    <xf numFmtId="168" fontId="8" fillId="2" borderId="47" xfId="14" applyFont="1" applyFill="1" applyBorder="1" applyAlignment="1">
      <alignment horizontal="center" vertical="center" wrapText="1"/>
    </xf>
    <xf numFmtId="0" fontId="47" fillId="2" borderId="34" xfId="16" applyFont="1" applyFill="1" applyBorder="1" applyAlignment="1">
      <alignment horizontal="left" vertical="center" wrapText="1" readingOrder="1"/>
    </xf>
    <xf numFmtId="0" fontId="47" fillId="2" borderId="34" xfId="16" applyFont="1" applyFill="1" applyBorder="1" applyAlignment="1">
      <alignment horizontal="center" vertical="center" wrapText="1" readingOrder="1"/>
    </xf>
    <xf numFmtId="44" fontId="8" fillId="12" borderId="47" xfId="3" applyFont="1" applyFill="1" applyBorder="1" applyAlignment="1" applyProtection="1">
      <alignment horizontal="center" vertical="center" wrapText="1"/>
      <protection locked="0"/>
    </xf>
    <xf numFmtId="0" fontId="49" fillId="0" borderId="0" xfId="0" applyFont="1" applyAlignment="1">
      <alignment vertical="center" wrapText="1"/>
    </xf>
    <xf numFmtId="0" fontId="43" fillId="4" borderId="33" xfId="15" applyFont="1" applyFill="1" applyBorder="1" applyAlignment="1">
      <alignment horizontal="center" vertical="center" wrapText="1"/>
    </xf>
    <xf numFmtId="168" fontId="43" fillId="4" borderId="33" xfId="14" applyFont="1" applyFill="1" applyBorder="1" applyAlignment="1">
      <alignment horizontal="center" vertical="center" wrapText="1"/>
    </xf>
    <xf numFmtId="0" fontId="43" fillId="4" borderId="46" xfId="15" applyFont="1" applyFill="1" applyBorder="1" applyAlignment="1">
      <alignment horizontal="center" vertical="center" wrapText="1"/>
    </xf>
    <xf numFmtId="168" fontId="43" fillId="4" borderId="42" xfId="14" applyFont="1" applyFill="1" applyBorder="1" applyAlignment="1">
      <alignment horizontal="center" vertical="center" wrapText="1"/>
    </xf>
    <xf numFmtId="168" fontId="15" fillId="4" borderId="47" xfId="15" applyNumberFormat="1" applyFont="1" applyFill="1" applyBorder="1" applyAlignment="1">
      <alignment vertical="center" wrapText="1"/>
    </xf>
    <xf numFmtId="168" fontId="22" fillId="2" borderId="50" xfId="14" applyFont="1" applyFill="1" applyBorder="1" applyAlignment="1">
      <alignment horizontal="center" vertical="center"/>
    </xf>
    <xf numFmtId="168" fontId="22" fillId="2" borderId="51" xfId="14" applyFont="1" applyFill="1" applyBorder="1" applyAlignment="1">
      <alignment horizontal="center" vertical="center"/>
    </xf>
    <xf numFmtId="168" fontId="15" fillId="4" borderId="51" xfId="15" applyNumberFormat="1" applyFont="1" applyFill="1" applyBorder="1" applyAlignment="1">
      <alignment horizontal="center" vertical="center" wrapText="1"/>
    </xf>
    <xf numFmtId="0" fontId="0" fillId="0" borderId="59" xfId="0" applyBorder="1" applyAlignment="1" applyProtection="1">
      <alignment vertical="center"/>
      <protection locked="0"/>
    </xf>
    <xf numFmtId="44" fontId="24" fillId="0" borderId="60" xfId="3" applyFont="1" applyBorder="1" applyAlignment="1" applyProtection="1">
      <alignment vertical="center"/>
      <protection locked="0"/>
    </xf>
    <xf numFmtId="0" fontId="24" fillId="0" borderId="60" xfId="0" applyFont="1" applyBorder="1" applyAlignment="1" applyProtection="1">
      <alignment vertical="center"/>
      <protection locked="0"/>
    </xf>
    <xf numFmtId="44" fontId="8" fillId="2" borderId="34" xfId="3" applyFont="1" applyFill="1" applyBorder="1" applyAlignment="1">
      <alignment vertical="center" wrapText="1"/>
    </xf>
    <xf numFmtId="0" fontId="15" fillId="2" borderId="47" xfId="5" applyFont="1" applyFill="1" applyBorder="1" applyAlignment="1">
      <alignment horizontal="center" vertical="center" wrapText="1"/>
    </xf>
    <xf numFmtId="0" fontId="12" fillId="3" borderId="47" xfId="0" applyFont="1" applyFill="1" applyBorder="1" applyAlignment="1">
      <alignment vertical="center" wrapText="1"/>
    </xf>
    <xf numFmtId="0" fontId="42" fillId="3" borderId="47" xfId="0" applyFont="1" applyFill="1" applyBorder="1" applyAlignment="1">
      <alignment vertical="center" wrapText="1"/>
    </xf>
    <xf numFmtId="0" fontId="20" fillId="6" borderId="47" xfId="5" applyFont="1" applyFill="1" applyBorder="1" applyAlignment="1">
      <alignment horizontal="center" vertical="center" wrapText="1"/>
    </xf>
    <xf numFmtId="0" fontId="20" fillId="14" borderId="61" xfId="5" applyFont="1" applyFill="1" applyBorder="1" applyAlignment="1">
      <alignment horizontal="center" vertical="center" wrapText="1"/>
    </xf>
    <xf numFmtId="0" fontId="20" fillId="14" borderId="47" xfId="5" applyFont="1" applyFill="1" applyBorder="1" applyAlignment="1">
      <alignment horizontal="center" vertical="center" wrapText="1"/>
    </xf>
    <xf numFmtId="0" fontId="20" fillId="14" borderId="47" xfId="5" applyFont="1" applyFill="1" applyBorder="1" applyAlignment="1">
      <alignment horizontal="left" vertical="center" wrapText="1"/>
    </xf>
    <xf numFmtId="10" fontId="20" fillId="14" borderId="47" xfId="4" applyNumberFormat="1" applyFont="1" applyFill="1" applyBorder="1" applyAlignment="1">
      <alignment horizontal="center" vertical="center" wrapText="1"/>
    </xf>
    <xf numFmtId="0" fontId="21" fillId="14" borderId="47" xfId="5" applyFont="1" applyFill="1" applyBorder="1" applyAlignment="1">
      <alignment horizontal="left" vertical="center" wrapText="1"/>
    </xf>
    <xf numFmtId="10" fontId="20" fillId="2" borderId="47" xfId="4" applyNumberFormat="1" applyFont="1" applyFill="1" applyBorder="1" applyAlignment="1">
      <alignment horizontal="center" vertical="center" wrapText="1"/>
    </xf>
    <xf numFmtId="10" fontId="21" fillId="0" borderId="47" xfId="6" applyNumberFormat="1" applyFont="1" applyBorder="1" applyProtection="1">
      <protection locked="0"/>
    </xf>
    <xf numFmtId="0" fontId="21" fillId="0" borderId="47" xfId="6" applyFont="1" applyBorder="1" applyProtection="1">
      <protection locked="0"/>
    </xf>
    <xf numFmtId="0" fontId="39" fillId="0" borderId="47" xfId="6" applyFont="1" applyBorder="1" applyAlignment="1" applyProtection="1">
      <alignment horizontal="center"/>
      <protection locked="0"/>
    </xf>
    <xf numFmtId="10" fontId="21" fillId="14" borderId="47" xfId="4" applyNumberFormat="1" applyFont="1" applyFill="1" applyBorder="1" applyAlignment="1">
      <alignment horizontal="center" vertical="center" wrapText="1"/>
    </xf>
    <xf numFmtId="0" fontId="21" fillId="3" borderId="47" xfId="6" applyFont="1" applyFill="1" applyBorder="1" applyAlignment="1" applyProtection="1">
      <alignment wrapText="1"/>
      <protection locked="0"/>
    </xf>
    <xf numFmtId="0" fontId="21" fillId="0" borderId="61" xfId="5" applyFont="1" applyBorder="1"/>
    <xf numFmtId="0" fontId="21" fillId="0" borderId="47" xfId="5" applyFont="1" applyBorder="1"/>
    <xf numFmtId="0" fontId="20" fillId="6" borderId="47" xfId="6" applyFont="1" applyFill="1" applyBorder="1" applyAlignment="1" applyProtection="1">
      <alignment horizontal="center" vertical="center"/>
      <protection locked="0"/>
    </xf>
    <xf numFmtId="0" fontId="2" fillId="0" borderId="47" xfId="7" applyFont="1" applyBorder="1"/>
    <xf numFmtId="0" fontId="12" fillId="2" borderId="47" xfId="0" applyFont="1" applyFill="1" applyBorder="1" applyAlignment="1">
      <alignment vertical="center" wrapText="1"/>
    </xf>
    <xf numFmtId="0" fontId="48" fillId="2" borderId="47" xfId="0" applyFont="1" applyFill="1" applyBorder="1" applyAlignment="1">
      <alignment vertical="center"/>
    </xf>
    <xf numFmtId="0" fontId="48" fillId="2" borderId="47" xfId="5" applyFont="1" applyFill="1" applyBorder="1" applyAlignment="1">
      <alignment horizontal="center" vertical="center" wrapText="1"/>
    </xf>
    <xf numFmtId="44" fontId="48" fillId="2" borderId="47" xfId="3" applyFont="1" applyFill="1" applyBorder="1" applyAlignment="1">
      <alignment horizontal="center" vertical="center" wrapText="1"/>
    </xf>
    <xf numFmtId="0" fontId="48" fillId="0" borderId="0" xfId="5" applyFont="1"/>
    <xf numFmtId="0" fontId="46" fillId="9" borderId="0" xfId="5" applyFont="1" applyFill="1"/>
    <xf numFmtId="0" fontId="46" fillId="0" borderId="0" xfId="5" applyFont="1"/>
    <xf numFmtId="44" fontId="54" fillId="2" borderId="49" xfId="3" applyFont="1" applyFill="1" applyBorder="1" applyAlignment="1">
      <alignment horizontal="center" vertical="center" wrapText="1"/>
    </xf>
    <xf numFmtId="0" fontId="53" fillId="9" borderId="0" xfId="0" applyFont="1" applyFill="1" applyAlignment="1">
      <alignment horizontal="left" vertical="center"/>
    </xf>
    <xf numFmtId="44" fontId="53" fillId="0" borderId="0" xfId="3" applyFont="1" applyAlignment="1">
      <alignment vertical="center"/>
    </xf>
    <xf numFmtId="0" fontId="53" fillId="0" borderId="0" xfId="0" applyFont="1" applyAlignment="1">
      <alignment vertical="center"/>
    </xf>
    <xf numFmtId="0" fontId="53" fillId="9" borderId="0" xfId="0" applyFont="1" applyFill="1" applyAlignment="1">
      <alignment vertical="center"/>
    </xf>
    <xf numFmtId="0" fontId="55" fillId="0" borderId="47" xfId="7" applyFont="1" applyBorder="1"/>
    <xf numFmtId="44" fontId="8" fillId="2" borderId="34" xfId="3" applyFont="1" applyFill="1" applyBorder="1" applyAlignment="1" applyProtection="1">
      <alignment horizontal="center" vertical="center"/>
      <protection locked="0"/>
    </xf>
    <xf numFmtId="0" fontId="11" fillId="4" borderId="34" xfId="0" applyFont="1" applyFill="1" applyBorder="1" applyAlignment="1">
      <alignment horizontal="center" vertical="center"/>
    </xf>
    <xf numFmtId="168" fontId="11" fillId="4" borderId="34" xfId="0" applyNumberFormat="1" applyFont="1" applyFill="1" applyBorder="1" applyAlignment="1">
      <alignment horizontal="center" vertical="center"/>
    </xf>
    <xf numFmtId="44" fontId="11" fillId="4" borderId="34" xfId="3" applyFont="1" applyFill="1" applyBorder="1" applyAlignment="1">
      <alignment horizontal="center" vertical="center"/>
    </xf>
    <xf numFmtId="44" fontId="14" fillId="4" borderId="34" xfId="3" applyFont="1" applyFill="1" applyBorder="1" applyAlignment="1">
      <alignment horizontal="center" vertical="center" wrapText="1" readingOrder="1"/>
    </xf>
    <xf numFmtId="44" fontId="15" fillId="4" borderId="34" xfId="3" applyFont="1" applyFill="1" applyBorder="1" applyAlignment="1">
      <alignment horizontal="center" vertical="center"/>
    </xf>
    <xf numFmtId="168" fontId="15" fillId="4" borderId="34" xfId="14" applyFont="1" applyFill="1" applyBorder="1" applyAlignment="1">
      <alignment horizontal="center" vertical="center"/>
    </xf>
    <xf numFmtId="168" fontId="11" fillId="4" borderId="34" xfId="0" applyNumberFormat="1" applyFont="1" applyFill="1" applyBorder="1" applyAlignment="1">
      <alignment vertical="center"/>
    </xf>
    <xf numFmtId="0" fontId="11" fillId="4" borderId="38" xfId="0" applyFont="1" applyFill="1" applyBorder="1" applyAlignment="1">
      <alignment horizontal="center" vertical="center" wrapText="1"/>
    </xf>
    <xf numFmtId="168" fontId="11" fillId="4" borderId="34" xfId="0" applyNumberFormat="1" applyFont="1" applyFill="1" applyBorder="1" applyAlignment="1">
      <alignment horizontal="center" vertical="center" wrapText="1"/>
    </xf>
    <xf numFmtId="44" fontId="11" fillId="4" borderId="33" xfId="3" applyFont="1" applyFill="1" applyBorder="1" applyAlignment="1">
      <alignment horizontal="center" vertical="center" wrapText="1"/>
    </xf>
    <xf numFmtId="0" fontId="50" fillId="4" borderId="34" xfId="16" applyFont="1" applyFill="1" applyBorder="1" applyAlignment="1">
      <alignment horizontal="center" vertical="center" wrapText="1" readingOrder="1"/>
    </xf>
    <xf numFmtId="0" fontId="15" fillId="4" borderId="34" xfId="17" applyFont="1" applyFill="1" applyBorder="1" applyAlignment="1">
      <alignment horizontal="center" vertical="center" wrapText="1"/>
    </xf>
    <xf numFmtId="0" fontId="18" fillId="0" borderId="47" xfId="0" applyFont="1" applyBorder="1" applyAlignment="1">
      <alignment horizontal="center" vertical="center"/>
    </xf>
    <xf numFmtId="0" fontId="43" fillId="4" borderId="47" xfId="5" applyFont="1" applyFill="1" applyBorder="1" applyAlignment="1">
      <alignment horizontal="center" vertical="center" wrapText="1"/>
    </xf>
    <xf numFmtId="44" fontId="43" fillId="4" borderId="47" xfId="3" applyFont="1" applyFill="1" applyBorder="1" applyAlignment="1">
      <alignment horizontal="center" vertical="center" wrapText="1"/>
    </xf>
    <xf numFmtId="170" fontId="43" fillId="4" borderId="47" xfId="5" applyNumberFormat="1" applyFont="1" applyFill="1" applyBorder="1" applyAlignment="1">
      <alignment horizontal="center" vertical="center" wrapText="1"/>
    </xf>
    <xf numFmtId="164" fontId="43" fillId="4" borderId="47" xfId="5" applyNumberFormat="1" applyFont="1" applyFill="1" applyBorder="1" applyAlignment="1">
      <alignment horizontal="center" vertical="center" wrapText="1"/>
    </xf>
    <xf numFmtId="0" fontId="43" fillId="4" borderId="65" xfId="5" applyFont="1" applyFill="1" applyBorder="1" applyAlignment="1">
      <alignment horizontal="center" vertical="center" wrapText="1"/>
    </xf>
    <xf numFmtId="0" fontId="43" fillId="4" borderId="52" xfId="5" applyFont="1" applyFill="1" applyBorder="1" applyAlignment="1">
      <alignment horizontal="center" vertical="center" wrapText="1"/>
    </xf>
    <xf numFmtId="10" fontId="43" fillId="4" borderId="47" xfId="4" applyNumberFormat="1" applyFont="1" applyFill="1" applyBorder="1" applyAlignment="1">
      <alignment horizontal="center" vertical="center" wrapText="1"/>
    </xf>
    <xf numFmtId="10" fontId="12" fillId="12" borderId="47" xfId="4" applyNumberFormat="1" applyFont="1" applyFill="1" applyBorder="1" applyAlignment="1">
      <alignment horizontal="center" vertical="center" wrapText="1"/>
    </xf>
    <xf numFmtId="0" fontId="15" fillId="4" borderId="39" xfId="17" applyFont="1" applyFill="1" applyBorder="1" applyAlignment="1">
      <alignment vertical="center" wrapText="1"/>
    </xf>
    <xf numFmtId="0" fontId="15" fillId="4" borderId="40" xfId="17" applyFont="1" applyFill="1" applyBorder="1" applyAlignment="1">
      <alignment vertical="center" wrapText="1"/>
    </xf>
    <xf numFmtId="44" fontId="26" fillId="9" borderId="0" xfId="0" applyNumberFormat="1" applyFont="1" applyFill="1" applyAlignment="1">
      <alignment vertical="center"/>
    </xf>
    <xf numFmtId="0" fontId="34" fillId="11" borderId="21" xfId="0" applyFont="1" applyFill="1" applyBorder="1" applyAlignment="1" applyProtection="1">
      <alignment horizontal="center" vertical="center"/>
      <protection locked="0"/>
    </xf>
    <xf numFmtId="44" fontId="47" fillId="12" borderId="34" xfId="3" applyFont="1" applyFill="1" applyBorder="1" applyAlignment="1">
      <alignment horizontal="center" vertical="center" wrapText="1" readingOrder="1"/>
    </xf>
    <xf numFmtId="0" fontId="58" fillId="4" borderId="39" xfId="16" applyFont="1" applyFill="1" applyBorder="1" applyAlignment="1">
      <alignment horizontal="center" vertical="center" wrapText="1" readingOrder="1"/>
    </xf>
    <xf numFmtId="0" fontId="8" fillId="12" borderId="39" xfId="17" applyFont="1" applyFill="1" applyBorder="1" applyAlignment="1" applyProtection="1">
      <alignment horizontal="center" vertical="center" wrapText="1"/>
      <protection locked="0"/>
    </xf>
    <xf numFmtId="44" fontId="53" fillId="0" borderId="0" xfId="0" applyNumberFormat="1" applyFont="1" applyAlignment="1">
      <alignment vertical="center"/>
    </xf>
    <xf numFmtId="0" fontId="53" fillId="0" borderId="0" xfId="0" quotePrefix="1" applyFont="1" applyAlignment="1">
      <alignment vertical="center"/>
    </xf>
    <xf numFmtId="0" fontId="10" fillId="3" borderId="47" xfId="0" applyFont="1" applyFill="1" applyBorder="1" applyAlignment="1">
      <alignment horizontal="left" vertical="center" wrapText="1"/>
    </xf>
    <xf numFmtId="167" fontId="10" fillId="3" borderId="47" xfId="0" applyNumberFormat="1" applyFont="1" applyFill="1" applyBorder="1" applyAlignment="1">
      <alignment horizontal="center" vertical="center"/>
    </xf>
    <xf numFmtId="0" fontId="22" fillId="2" borderId="34" xfId="17" applyFont="1" applyFill="1" applyBorder="1" applyAlignment="1" applyProtection="1">
      <alignment horizontal="center" vertical="center"/>
      <protection locked="0"/>
    </xf>
    <xf numFmtId="2" fontId="0" fillId="0" borderId="0" xfId="0" applyNumberFormat="1"/>
    <xf numFmtId="2" fontId="0" fillId="0" borderId="36" xfId="13" applyNumberFormat="1" applyFont="1" applyBorder="1" applyAlignment="1">
      <alignment vertical="center"/>
    </xf>
    <xf numFmtId="2" fontId="47" fillId="2" borderId="34" xfId="3" applyNumberFormat="1" applyFont="1" applyFill="1" applyBorder="1" applyAlignment="1">
      <alignment horizontal="center" vertical="center" wrapText="1" readingOrder="1"/>
    </xf>
    <xf numFmtId="44" fontId="54" fillId="2" borderId="47" xfId="3" applyFont="1" applyFill="1" applyBorder="1" applyAlignment="1">
      <alignment horizontal="center" vertical="center"/>
    </xf>
    <xf numFmtId="0" fontId="8" fillId="2" borderId="39" xfId="17" applyFont="1" applyFill="1" applyBorder="1" applyAlignment="1" applyProtection="1">
      <alignment horizontal="center" vertical="center" wrapText="1"/>
      <protection locked="0"/>
    </xf>
    <xf numFmtId="171" fontId="8" fillId="2" borderId="47" xfId="15" applyNumberFormat="1" applyFont="1" applyFill="1" applyBorder="1" applyAlignment="1">
      <alignment horizontal="center" vertical="center"/>
    </xf>
    <xf numFmtId="9" fontId="8" fillId="2" borderId="47" xfId="4" applyFont="1" applyFill="1" applyBorder="1" applyAlignment="1">
      <alignment horizontal="center" vertical="center"/>
    </xf>
    <xf numFmtId="168" fontId="2" fillId="0" borderId="0" xfId="15" applyNumberFormat="1" applyFont="1" applyAlignment="1">
      <alignment vertical="center" wrapText="1"/>
    </xf>
    <xf numFmtId="0" fontId="17" fillId="4" borderId="48" xfId="22" applyFont="1" applyFill="1" applyBorder="1" applyAlignment="1">
      <alignment horizontal="center" vertical="center" wrapText="1"/>
    </xf>
    <xf numFmtId="0" fontId="20" fillId="0" borderId="32" xfId="0" applyFont="1" applyBorder="1" applyAlignment="1">
      <alignment vertical="center"/>
    </xf>
    <xf numFmtId="0" fontId="38" fillId="0" borderId="32" xfId="0" applyFont="1" applyBorder="1" applyAlignment="1">
      <alignment vertical="center"/>
    </xf>
    <xf numFmtId="0" fontId="20" fillId="0" borderId="32" xfId="0" applyFont="1" applyBorder="1" applyAlignment="1">
      <alignment horizontal="center" vertical="center" wrapText="1"/>
    </xf>
    <xf numFmtId="0" fontId="20" fillId="0" borderId="32" xfId="0" applyFont="1" applyBorder="1" applyAlignment="1">
      <alignment vertical="center" wrapText="1"/>
    </xf>
    <xf numFmtId="0" fontId="17" fillId="0" borderId="32" xfId="0" applyFont="1" applyBorder="1" applyAlignment="1">
      <alignment horizontal="center" vertical="center" wrapText="1"/>
    </xf>
    <xf numFmtId="4" fontId="20" fillId="0" borderId="32" xfId="0" applyNumberFormat="1" applyFont="1" applyBorder="1" applyAlignment="1">
      <alignment vertical="center" wrapText="1"/>
    </xf>
    <xf numFmtId="0" fontId="61" fillId="2" borderId="34" xfId="0" applyFont="1" applyFill="1" applyBorder="1" applyAlignment="1">
      <alignment horizontal="center" vertical="center" wrapText="1"/>
    </xf>
    <xf numFmtId="0" fontId="15" fillId="4" borderId="34" xfId="0" applyFont="1" applyFill="1" applyBorder="1" applyAlignment="1">
      <alignment horizontal="center" vertical="center"/>
    </xf>
    <xf numFmtId="0" fontId="29" fillId="4" borderId="34" xfId="24" applyFont="1" applyFill="1" applyBorder="1" applyAlignment="1">
      <alignment horizontal="center" vertical="center" wrapText="1"/>
    </xf>
    <xf numFmtId="0" fontId="15" fillId="14" borderId="34" xfId="5" applyFont="1" applyFill="1" applyBorder="1" applyAlignment="1">
      <alignment horizontal="center" vertical="center" wrapText="1"/>
    </xf>
    <xf numFmtId="0" fontId="15" fillId="2" borderId="34" xfId="5" applyFont="1" applyFill="1" applyBorder="1" applyAlignment="1">
      <alignment horizontal="left" vertical="center" wrapText="1"/>
    </xf>
    <xf numFmtId="0" fontId="15" fillId="2" borderId="34" xfId="5" applyFont="1" applyFill="1" applyBorder="1" applyAlignment="1">
      <alignment horizontal="center" vertical="center" wrapText="1"/>
    </xf>
    <xf numFmtId="0" fontId="13" fillId="2" borderId="34" xfId="5" applyFont="1" applyFill="1" applyBorder="1" applyAlignment="1">
      <alignment horizontal="center" vertical="center" wrapText="1"/>
    </xf>
    <xf numFmtId="44" fontId="13" fillId="2" borderId="34" xfId="3" applyFont="1" applyFill="1" applyBorder="1" applyAlignment="1">
      <alignment horizontal="center" vertical="center" wrapText="1"/>
    </xf>
    <xf numFmtId="0" fontId="29" fillId="9" borderId="34" xfId="0" applyFont="1" applyFill="1" applyBorder="1" applyAlignment="1">
      <alignment horizontal="center" vertical="center"/>
    </xf>
    <xf numFmtId="0" fontId="53" fillId="9" borderId="34" xfId="0" applyFont="1" applyFill="1" applyBorder="1" applyAlignment="1">
      <alignment horizontal="left" vertical="center"/>
    </xf>
    <xf numFmtId="0" fontId="53" fillId="9" borderId="34" xfId="0" applyFont="1" applyFill="1" applyBorder="1" applyAlignment="1">
      <alignment horizontal="center" vertical="center"/>
    </xf>
    <xf numFmtId="0" fontId="53" fillId="9" borderId="34" xfId="0" applyFont="1" applyFill="1" applyBorder="1" applyAlignment="1">
      <alignment vertical="center"/>
    </xf>
    <xf numFmtId="44" fontId="15" fillId="6" borderId="34" xfId="3" applyFont="1" applyFill="1" applyBorder="1" applyAlignment="1">
      <alignment horizontal="center" vertical="center"/>
    </xf>
    <xf numFmtId="44" fontId="29" fillId="6" borderId="34" xfId="3" applyFont="1" applyFill="1" applyBorder="1" applyAlignment="1">
      <alignment horizontal="center" vertical="center"/>
    </xf>
    <xf numFmtId="44" fontId="15" fillId="6" borderId="34" xfId="3" applyFont="1" applyFill="1" applyBorder="1" applyAlignment="1">
      <alignment vertical="center"/>
    </xf>
    <xf numFmtId="44" fontId="15" fillId="6" borderId="34" xfId="3" applyFont="1" applyFill="1" applyBorder="1" applyAlignment="1">
      <alignment vertical="center" wrapText="1"/>
    </xf>
    <xf numFmtId="44" fontId="15" fillId="6" borderId="34" xfId="3" applyFont="1" applyFill="1" applyBorder="1" applyAlignment="1">
      <alignment horizontal="center" vertical="center" wrapText="1"/>
    </xf>
    <xf numFmtId="44" fontId="17" fillId="4" borderId="34" xfId="3" applyFont="1" applyFill="1" applyBorder="1" applyAlignment="1">
      <alignment vertical="center"/>
    </xf>
    <xf numFmtId="0" fontId="23" fillId="2" borderId="34" xfId="0" applyFont="1" applyFill="1" applyBorder="1" applyAlignment="1">
      <alignment horizontal="center" vertical="center" wrapText="1"/>
    </xf>
    <xf numFmtId="0" fontId="62" fillId="2" borderId="34" xfId="0" applyFont="1" applyFill="1" applyBorder="1" applyAlignment="1">
      <alignment horizontal="center" vertical="center" wrapText="1"/>
    </xf>
    <xf numFmtId="2" fontId="24" fillId="0" borderId="0" xfId="0" applyNumberFormat="1" applyFont="1" applyAlignment="1">
      <alignment horizontal="left" vertical="center"/>
    </xf>
    <xf numFmtId="0" fontId="10" fillId="0" borderId="28" xfId="0" applyFont="1" applyBorder="1" applyAlignment="1">
      <alignment horizontal="left" vertical="center"/>
    </xf>
    <xf numFmtId="0" fontId="10" fillId="0" borderId="0" xfId="0" applyFont="1" applyAlignment="1">
      <alignment horizontal="left" vertical="center"/>
    </xf>
    <xf numFmtId="0" fontId="20" fillId="0" borderId="69" xfId="0" applyFont="1" applyBorder="1" applyAlignment="1">
      <alignment vertical="center"/>
    </xf>
    <xf numFmtId="0" fontId="24" fillId="0" borderId="29" xfId="0" applyFont="1" applyBorder="1" applyAlignment="1">
      <alignment vertical="center"/>
    </xf>
    <xf numFmtId="0" fontId="24" fillId="0" borderId="28" xfId="0" applyFont="1" applyBorder="1" applyAlignment="1">
      <alignment vertical="center"/>
    </xf>
    <xf numFmtId="0" fontId="0" fillId="0" borderId="29" xfId="0" applyBorder="1" applyAlignment="1">
      <alignment vertical="center"/>
    </xf>
    <xf numFmtId="0" fontId="61" fillId="2" borderId="71" xfId="0" applyFont="1" applyFill="1" applyBorder="1" applyAlignment="1">
      <alignment horizontal="center" vertical="center" wrapText="1"/>
    </xf>
    <xf numFmtId="44" fontId="33" fillId="2" borderId="70" xfId="3" applyFont="1" applyFill="1" applyBorder="1" applyAlignment="1">
      <alignment horizontal="center" vertical="center"/>
    </xf>
    <xf numFmtId="44" fontId="24" fillId="0" borderId="0" xfId="3" applyFont="1" applyAlignment="1">
      <alignment vertical="center"/>
    </xf>
    <xf numFmtId="44" fontId="24" fillId="0" borderId="0" xfId="3" applyFont="1" applyBorder="1" applyAlignment="1">
      <alignment vertical="center"/>
    </xf>
    <xf numFmtId="44" fontId="33" fillId="12" borderId="34" xfId="3" applyFont="1" applyFill="1" applyBorder="1" applyAlignment="1">
      <alignment horizontal="center" vertical="center"/>
    </xf>
    <xf numFmtId="44" fontId="23" fillId="12" borderId="34" xfId="3" applyFont="1" applyFill="1" applyBorder="1" applyAlignment="1">
      <alignment horizontal="center" vertical="center"/>
    </xf>
    <xf numFmtId="44" fontId="63" fillId="12" borderId="34" xfId="3" applyFont="1" applyFill="1" applyBorder="1" applyAlignment="1">
      <alignment horizontal="center" vertical="center"/>
    </xf>
    <xf numFmtId="44" fontId="64" fillId="10" borderId="66" xfId="3" applyFont="1" applyFill="1" applyBorder="1" applyAlignment="1">
      <alignment horizontal="center" vertical="center"/>
    </xf>
    <xf numFmtId="44" fontId="64" fillId="10" borderId="73" xfId="3" applyFont="1" applyFill="1" applyBorder="1" applyAlignment="1">
      <alignment horizontal="center" vertical="center"/>
    </xf>
    <xf numFmtId="44" fontId="17" fillId="3" borderId="74" xfId="3" applyFont="1" applyFill="1" applyBorder="1" applyAlignment="1" applyProtection="1">
      <alignment horizontal="center" vertical="center" wrapText="1"/>
    </xf>
    <xf numFmtId="0" fontId="10" fillId="0" borderId="29" xfId="0" applyFont="1" applyBorder="1" applyAlignment="1">
      <alignment horizontal="left" vertical="center"/>
    </xf>
    <xf numFmtId="0" fontId="17" fillId="4" borderId="78" xfId="22" applyFont="1" applyFill="1" applyBorder="1" applyAlignment="1">
      <alignment horizontal="center" vertical="center" wrapText="1"/>
    </xf>
    <xf numFmtId="0" fontId="17" fillId="4" borderId="79" xfId="22" applyFont="1" applyFill="1" applyBorder="1" applyAlignment="1">
      <alignment horizontal="center" vertical="center" wrapText="1"/>
    </xf>
    <xf numFmtId="0" fontId="9" fillId="3" borderId="80" xfId="0" applyFont="1" applyFill="1" applyBorder="1" applyAlignment="1">
      <alignment horizontal="center" vertical="center"/>
    </xf>
    <xf numFmtId="167" fontId="10" fillId="3" borderId="81" xfId="0" applyNumberFormat="1" applyFont="1" applyFill="1" applyBorder="1" applyAlignment="1">
      <alignment horizontal="center" vertical="center"/>
    </xf>
    <xf numFmtId="167" fontId="17" fillId="4" borderId="84" xfId="22" applyNumberFormat="1" applyFont="1" applyFill="1" applyBorder="1" applyAlignment="1">
      <alignment horizontal="center" vertical="center" wrapText="1"/>
    </xf>
    <xf numFmtId="0" fontId="61" fillId="2" borderId="85" xfId="0" applyFont="1" applyFill="1" applyBorder="1" applyAlignment="1">
      <alignment horizontal="center" vertical="center" wrapText="1"/>
    </xf>
    <xf numFmtId="44" fontId="33" fillId="12" borderId="38" xfId="3" applyFont="1" applyFill="1" applyBorder="1" applyAlignment="1">
      <alignment horizontal="center" vertical="center"/>
    </xf>
    <xf numFmtId="0" fontId="14" fillId="6" borderId="86" xfId="0" applyFont="1" applyFill="1" applyBorder="1" applyAlignment="1">
      <alignment horizontal="center" vertical="center" wrapText="1"/>
    </xf>
    <xf numFmtId="0" fontId="14" fillId="6" borderId="87" xfId="0" applyFont="1" applyFill="1" applyBorder="1" applyAlignment="1">
      <alignment horizontal="center" vertical="center" wrapText="1"/>
    </xf>
    <xf numFmtId="44" fontId="14" fillId="6" borderId="87" xfId="3" applyFont="1" applyFill="1" applyBorder="1" applyAlignment="1">
      <alignment horizontal="center" vertical="center" wrapText="1"/>
    </xf>
    <xf numFmtId="0" fontId="14" fillId="6" borderId="74" xfId="0" applyFont="1" applyFill="1" applyBorder="1" applyAlignment="1">
      <alignment horizontal="center" vertical="center" wrapText="1"/>
    </xf>
    <xf numFmtId="10" fontId="20" fillId="12" borderId="47" xfId="4" applyNumberFormat="1" applyFont="1" applyFill="1" applyBorder="1" applyAlignment="1">
      <alignment horizontal="center" vertical="center" wrapText="1"/>
    </xf>
    <xf numFmtId="0" fontId="0" fillId="9" borderId="0" xfId="0" applyFill="1"/>
    <xf numFmtId="0" fontId="24" fillId="0" borderId="89" xfId="0" applyFont="1" applyBorder="1" applyAlignment="1" applyProtection="1">
      <alignment vertical="center"/>
      <protection locked="0"/>
    </xf>
    <xf numFmtId="44" fontId="65" fillId="4" borderId="88" xfId="17" applyNumberFormat="1" applyFont="1" applyFill="1" applyBorder="1" applyAlignment="1" applyProtection="1">
      <alignment vertical="center" wrapText="1"/>
      <protection locked="0"/>
    </xf>
    <xf numFmtId="44" fontId="15" fillId="4" borderId="47" xfId="17" applyNumberFormat="1" applyFont="1" applyFill="1" applyBorder="1" applyAlignment="1" applyProtection="1">
      <alignment horizontal="left" vertical="center" wrapText="1"/>
      <protection locked="0"/>
    </xf>
    <xf numFmtId="44" fontId="0" fillId="0" borderId="0" xfId="0" applyNumberFormat="1" applyAlignment="1" applyProtection="1">
      <alignment vertical="center"/>
      <protection locked="0"/>
    </xf>
    <xf numFmtId="0" fontId="15" fillId="6" borderId="88" xfId="17" applyFont="1" applyFill="1" applyBorder="1" applyAlignment="1" applyProtection="1">
      <alignment horizontal="center" vertical="center" wrapText="1"/>
      <protection locked="0"/>
    </xf>
    <xf numFmtId="0" fontId="15" fillId="6" borderId="95" xfId="17" applyFont="1" applyFill="1" applyBorder="1" applyAlignment="1" applyProtection="1">
      <alignment horizontal="center" vertical="center" wrapText="1"/>
      <protection locked="0"/>
    </xf>
    <xf numFmtId="0" fontId="15" fillId="6" borderId="95" xfId="17" applyFont="1" applyFill="1" applyBorder="1" applyAlignment="1" applyProtection="1">
      <alignment vertical="center" wrapText="1"/>
      <protection locked="0"/>
    </xf>
    <xf numFmtId="44" fontId="15" fillId="2" borderId="91" xfId="17" applyNumberFormat="1" applyFont="1" applyFill="1" applyBorder="1" applyAlignment="1" applyProtection="1">
      <alignment horizontal="center" vertical="center" wrapText="1"/>
      <protection locked="0"/>
    </xf>
    <xf numFmtId="0" fontId="13" fillId="3" borderId="94" xfId="17" applyFont="1" applyFill="1" applyBorder="1" applyAlignment="1" applyProtection="1">
      <alignment horizontal="center" vertical="center" wrapText="1"/>
      <protection locked="0"/>
    </xf>
    <xf numFmtId="44" fontId="13" fillId="12" borderId="94" xfId="3" applyFont="1" applyFill="1" applyBorder="1" applyAlignment="1" applyProtection="1">
      <alignment vertical="center" wrapText="1"/>
      <protection locked="0"/>
    </xf>
    <xf numFmtId="44" fontId="13" fillId="3" borderId="94" xfId="3" applyFont="1" applyFill="1" applyBorder="1" applyAlignment="1" applyProtection="1">
      <alignment vertical="center" wrapText="1"/>
      <protection locked="0"/>
    </xf>
    <xf numFmtId="44" fontId="13" fillId="3" borderId="94" xfId="17" applyNumberFormat="1" applyFont="1" applyFill="1" applyBorder="1" applyAlignment="1" applyProtection="1">
      <alignment vertical="center" wrapText="1"/>
      <protection locked="0"/>
    </xf>
    <xf numFmtId="0" fontId="15" fillId="3" borderId="94" xfId="17" applyFont="1" applyFill="1" applyBorder="1" applyAlignment="1" applyProtection="1">
      <alignment horizontal="left" vertical="center" wrapText="1"/>
      <protection locked="0"/>
    </xf>
    <xf numFmtId="0" fontId="41" fillId="0" borderId="16" xfId="0" applyFont="1" applyBorder="1" applyAlignment="1">
      <alignment horizontal="center" vertical="center" wrapText="1"/>
    </xf>
    <xf numFmtId="0" fontId="16" fillId="17" borderId="47" xfId="0" applyFont="1" applyFill="1" applyBorder="1" applyAlignment="1">
      <alignment horizontal="center" vertical="center"/>
    </xf>
    <xf numFmtId="0" fontId="20" fillId="6" borderId="61" xfId="6" applyFont="1" applyFill="1" applyBorder="1" applyAlignment="1" applyProtection="1">
      <alignment horizontal="center"/>
      <protection locked="0"/>
    </xf>
    <xf numFmtId="0" fontId="20" fillId="6" borderId="47" xfId="6" applyFont="1" applyFill="1" applyBorder="1" applyAlignment="1" applyProtection="1">
      <alignment horizontal="center"/>
      <protection locked="0"/>
    </xf>
    <xf numFmtId="10" fontId="20" fillId="2" borderId="61" xfId="4" applyNumberFormat="1" applyFont="1" applyFill="1" applyBorder="1" applyAlignment="1">
      <alignment horizontal="center" vertical="center" wrapText="1"/>
    </xf>
    <xf numFmtId="10" fontId="20" fillId="2" borderId="47" xfId="4" applyNumberFormat="1" applyFont="1" applyFill="1" applyBorder="1" applyAlignment="1">
      <alignment horizontal="center" vertical="center" wrapText="1"/>
    </xf>
    <xf numFmtId="0" fontId="20" fillId="0" borderId="61" xfId="6" applyFont="1" applyBorder="1" applyAlignment="1" applyProtection="1">
      <alignment horizontal="center"/>
      <protection locked="0"/>
    </xf>
    <xf numFmtId="0" fontId="20" fillId="0" borderId="47" xfId="6" applyFont="1" applyBorder="1" applyAlignment="1" applyProtection="1">
      <alignment horizontal="center"/>
      <protection locked="0"/>
    </xf>
    <xf numFmtId="0" fontId="20" fillId="6" borderId="61" xfId="5" applyFont="1" applyFill="1" applyBorder="1" applyAlignment="1">
      <alignment horizontal="center" vertical="center" wrapText="1"/>
    </xf>
    <xf numFmtId="0" fontId="20" fillId="6" borderId="47" xfId="5" applyFont="1" applyFill="1" applyBorder="1" applyAlignment="1">
      <alignment horizontal="center" vertical="center" wrapText="1"/>
    </xf>
    <xf numFmtId="0" fontId="20" fillId="14" borderId="61" xfId="5" applyFont="1" applyFill="1" applyBorder="1" applyAlignment="1">
      <alignment horizontal="center" vertical="center" wrapText="1"/>
    </xf>
    <xf numFmtId="0" fontId="20" fillId="14" borderId="47" xfId="5" applyFont="1" applyFill="1" applyBorder="1" applyAlignment="1">
      <alignment horizontal="center" vertical="center" wrapText="1"/>
    </xf>
    <xf numFmtId="0" fontId="21" fillId="0" borderId="47" xfId="6" applyFont="1" applyBorder="1" applyAlignment="1" applyProtection="1">
      <alignment horizontal="center"/>
      <protection locked="0"/>
    </xf>
    <xf numFmtId="0" fontId="21" fillId="14" borderId="47" xfId="6" applyFont="1" applyFill="1" applyBorder="1" applyAlignment="1" applyProtection="1">
      <alignment horizontal="center"/>
      <protection locked="0"/>
    </xf>
    <xf numFmtId="0" fontId="60" fillId="4" borderId="61" xfId="0" applyFont="1" applyFill="1" applyBorder="1" applyAlignment="1">
      <alignment horizontal="center" vertical="center"/>
    </xf>
    <xf numFmtId="0" fontId="60" fillId="4" borderId="47" xfId="0" applyFont="1" applyFill="1" applyBorder="1" applyAlignment="1">
      <alignment horizontal="center" vertical="center"/>
    </xf>
    <xf numFmtId="0" fontId="20" fillId="7" borderId="61" xfId="6" applyFont="1" applyFill="1" applyBorder="1" applyAlignment="1" applyProtection="1">
      <alignment horizontal="center"/>
      <protection locked="0"/>
    </xf>
    <xf numFmtId="0" fontId="20" fillId="7" borderId="47" xfId="6" applyFont="1" applyFill="1" applyBorder="1" applyAlignment="1" applyProtection="1">
      <alignment horizontal="center"/>
      <protection locked="0"/>
    </xf>
    <xf numFmtId="0" fontId="16" fillId="4" borderId="47" xfId="7" applyFont="1" applyFill="1" applyBorder="1" applyAlignment="1">
      <alignment horizontal="center" vertical="center" wrapText="1"/>
    </xf>
    <xf numFmtId="0" fontId="43" fillId="4" borderId="47" xfId="0" applyFont="1" applyFill="1" applyBorder="1" applyAlignment="1">
      <alignment horizontal="left" vertical="center" wrapText="1"/>
    </xf>
    <xf numFmtId="0" fontId="42" fillId="2" borderId="47" xfId="0" applyFont="1" applyFill="1" applyBorder="1" applyAlignment="1">
      <alignment horizontal="center" vertical="center" wrapText="1"/>
    </xf>
    <xf numFmtId="0" fontId="18" fillId="13" borderId="47" xfId="0" applyFont="1" applyFill="1" applyBorder="1" applyAlignment="1">
      <alignment horizontal="center" vertical="center"/>
    </xf>
    <xf numFmtId="0" fontId="43" fillId="4" borderId="47" xfId="5" applyFont="1" applyFill="1" applyBorder="1" applyAlignment="1">
      <alignment horizontal="center" vertical="center"/>
    </xf>
    <xf numFmtId="0" fontId="43" fillId="4" borderId="59" xfId="0" applyFont="1" applyFill="1" applyBorder="1" applyAlignment="1">
      <alignment horizontal="right" vertical="center"/>
    </xf>
    <xf numFmtId="0" fontId="43" fillId="4" borderId="60" xfId="0" applyFont="1" applyFill="1" applyBorder="1" applyAlignment="1">
      <alignment horizontal="right" vertical="center"/>
    </xf>
    <xf numFmtId="0" fontId="43" fillId="4" borderId="61" xfId="0" applyFont="1" applyFill="1" applyBorder="1" applyAlignment="1">
      <alignment horizontal="right" vertical="center"/>
    </xf>
    <xf numFmtId="0" fontId="15" fillId="4" borderId="34" xfId="0" applyFont="1" applyFill="1" applyBorder="1" applyAlignment="1">
      <alignment horizontal="left" vertical="center"/>
    </xf>
    <xf numFmtId="0" fontId="17" fillId="4" borderId="34" xfId="0" applyFont="1" applyFill="1" applyBorder="1" applyAlignment="1">
      <alignment horizontal="left" vertical="center"/>
    </xf>
    <xf numFmtId="0" fontId="15" fillId="4" borderId="34" xfId="0" applyFont="1" applyFill="1" applyBorder="1" applyAlignment="1">
      <alignment horizontal="left" vertical="center" wrapText="1"/>
    </xf>
    <xf numFmtId="0" fontId="29" fillId="4" borderId="34" xfId="0" applyFont="1" applyFill="1" applyBorder="1" applyAlignment="1">
      <alignment horizontal="left" vertical="center"/>
    </xf>
    <xf numFmtId="0" fontId="0" fillId="3" borderId="32" xfId="0" applyFill="1" applyBorder="1" applyAlignment="1">
      <alignment horizontal="left" vertical="center" wrapText="1"/>
    </xf>
    <xf numFmtId="0" fontId="29" fillId="4" borderId="34" xfId="24" applyFont="1" applyFill="1" applyBorder="1" applyAlignment="1">
      <alignment horizontal="center" vertical="center" wrapText="1"/>
    </xf>
    <xf numFmtId="0" fontId="20" fillId="0" borderId="2" xfId="6" applyFont="1" applyBorder="1" applyAlignment="1">
      <alignment horizontal="center"/>
    </xf>
    <xf numFmtId="0" fontId="20" fillId="0" borderId="3" xfId="6" applyFont="1" applyBorder="1" applyAlignment="1">
      <alignment horizontal="center"/>
    </xf>
    <xf numFmtId="0" fontId="20" fillId="0" borderId="4" xfId="6" applyFont="1" applyBorder="1" applyAlignment="1">
      <alignment horizontal="center"/>
    </xf>
    <xf numFmtId="0" fontId="20" fillId="5" borderId="1" xfId="6" applyFont="1" applyFill="1" applyBorder="1" applyAlignment="1">
      <alignment horizontal="center"/>
    </xf>
    <xf numFmtId="0" fontId="21" fillId="0" borderId="2" xfId="6" applyFont="1" applyBorder="1" applyAlignment="1">
      <alignment horizontal="left" wrapText="1"/>
    </xf>
    <xf numFmtId="0" fontId="21" fillId="0" borderId="4" xfId="6" applyFont="1" applyBorder="1" applyAlignment="1">
      <alignment horizontal="left" wrapText="1"/>
    </xf>
    <xf numFmtId="167" fontId="34" fillId="11" borderId="24" xfId="0" applyNumberFormat="1" applyFont="1" applyFill="1" applyBorder="1" applyAlignment="1" applyProtection="1">
      <alignment horizontal="center" vertical="center"/>
      <protection locked="0"/>
    </xf>
    <xf numFmtId="167" fontId="34" fillId="11" borderId="19" xfId="0" applyNumberFormat="1" applyFont="1" applyFill="1" applyBorder="1" applyAlignment="1" applyProtection="1">
      <alignment horizontal="center" vertical="center"/>
      <protection locked="0"/>
    </xf>
    <xf numFmtId="167" fontId="34" fillId="11" borderId="13" xfId="0" applyNumberFormat="1" applyFont="1" applyFill="1" applyBorder="1" applyAlignment="1" applyProtection="1">
      <alignment horizontal="center" vertical="center"/>
      <protection locked="0"/>
    </xf>
    <xf numFmtId="0" fontId="21" fillId="0" borderId="0" xfId="6" applyFont="1" applyAlignment="1">
      <alignment horizontal="center"/>
    </xf>
    <xf numFmtId="0" fontId="24" fillId="9" borderId="1" xfId="0" applyFont="1" applyFill="1" applyBorder="1" applyAlignment="1">
      <alignment horizontal="center" vertical="center"/>
    </xf>
    <xf numFmtId="0" fontId="24" fillId="9" borderId="14" xfId="0" applyFont="1" applyFill="1" applyBorder="1" applyAlignment="1">
      <alignment horizontal="center" vertical="center"/>
    </xf>
    <xf numFmtId="0" fontId="24" fillId="9" borderId="16" xfId="0" applyFont="1" applyFill="1" applyBorder="1" applyAlignment="1">
      <alignment horizontal="center" vertical="center"/>
    </xf>
    <xf numFmtId="0" fontId="24" fillId="9" borderId="15" xfId="0" applyFont="1" applyFill="1" applyBorder="1" applyAlignment="1">
      <alignment horizontal="center" vertical="center"/>
    </xf>
    <xf numFmtId="0" fontId="34" fillId="2" borderId="1" xfId="0" applyFont="1" applyFill="1" applyBorder="1" applyAlignment="1">
      <alignment horizontal="center" vertical="center"/>
    </xf>
    <xf numFmtId="0" fontId="36" fillId="9" borderId="1" xfId="0" applyFont="1" applyFill="1" applyBorder="1" applyAlignment="1" applyProtection="1">
      <alignment horizontal="center" vertical="center"/>
      <protection locked="0"/>
    </xf>
    <xf numFmtId="14" fontId="34" fillId="9" borderId="1" xfId="0" applyNumberFormat="1" applyFont="1" applyFill="1" applyBorder="1" applyAlignment="1">
      <alignment horizontal="center" vertical="center"/>
    </xf>
    <xf numFmtId="0" fontId="34" fillId="9" borderId="13" xfId="0" applyFont="1" applyFill="1" applyBorder="1" applyAlignment="1">
      <alignment horizontal="center" vertical="center"/>
    </xf>
    <xf numFmtId="165" fontId="34" fillId="15" borderId="19" xfId="0" applyNumberFormat="1" applyFont="1" applyFill="1" applyBorder="1" applyAlignment="1" applyProtection="1">
      <alignment horizontal="center" vertical="center" shrinkToFit="1"/>
      <protection locked="0"/>
    </xf>
    <xf numFmtId="165" fontId="34" fillId="15" borderId="12" xfId="0" applyNumberFormat="1" applyFont="1" applyFill="1" applyBorder="1" applyAlignment="1" applyProtection="1">
      <alignment horizontal="center" vertical="center" shrinkToFit="1"/>
      <protection locked="0"/>
    </xf>
    <xf numFmtId="0" fontId="34" fillId="9" borderId="19" xfId="0" applyFont="1" applyFill="1" applyBorder="1" applyAlignment="1">
      <alignment horizontal="center" vertical="center" shrinkToFit="1"/>
    </xf>
    <xf numFmtId="0" fontId="34" fillId="9" borderId="12" xfId="0" applyFont="1" applyFill="1" applyBorder="1" applyAlignment="1">
      <alignment horizontal="center" vertical="center" shrinkToFit="1"/>
    </xf>
    <xf numFmtId="0" fontId="34" fillId="11" borderId="19" xfId="0" applyFont="1" applyFill="1" applyBorder="1" applyAlignment="1" applyProtection="1">
      <alignment horizontal="center" vertical="center" shrinkToFit="1"/>
      <protection locked="0"/>
    </xf>
    <xf numFmtId="0" fontId="34" fillId="11" borderId="12" xfId="0" applyFont="1" applyFill="1" applyBorder="1" applyAlignment="1" applyProtection="1">
      <alignment horizontal="center" vertical="center" shrinkToFit="1"/>
      <protection locked="0"/>
    </xf>
    <xf numFmtId="0" fontId="20" fillId="5" borderId="2" xfId="6" applyFont="1" applyFill="1" applyBorder="1" applyAlignment="1">
      <alignment horizontal="center"/>
    </xf>
    <xf numFmtId="0" fontId="20" fillId="5" borderId="3" xfId="6" applyFont="1" applyFill="1" applyBorder="1" applyAlignment="1">
      <alignment horizontal="center"/>
    </xf>
    <xf numFmtId="0" fontId="20" fillId="7" borderId="3" xfId="6" applyFont="1" applyFill="1" applyBorder="1" applyAlignment="1">
      <alignment horizontal="center"/>
    </xf>
    <xf numFmtId="0" fontId="21" fillId="0" borderId="2" xfId="6" applyFont="1" applyBorder="1" applyAlignment="1" applyProtection="1">
      <alignment horizontal="left"/>
      <protection locked="0"/>
    </xf>
    <xf numFmtId="0" fontId="21" fillId="0" borderId="4" xfId="6" applyFont="1" applyBorder="1" applyAlignment="1" applyProtection="1">
      <alignment horizontal="left"/>
      <protection locked="0"/>
    </xf>
    <xf numFmtId="0" fontId="20" fillId="2" borderId="2" xfId="6" applyFont="1" applyFill="1" applyBorder="1" applyAlignment="1">
      <alignment horizontal="center"/>
    </xf>
    <xf numFmtId="0" fontId="20" fillId="2" borderId="3" xfId="6" applyFont="1" applyFill="1" applyBorder="1" applyAlignment="1">
      <alignment horizontal="center"/>
    </xf>
    <xf numFmtId="0" fontId="20" fillId="3" borderId="2" xfId="6" applyFont="1" applyFill="1" applyBorder="1" applyAlignment="1">
      <alignment horizontal="center"/>
    </xf>
    <xf numFmtId="0" fontId="20" fillId="3" borderId="3" xfId="6" applyFont="1" applyFill="1" applyBorder="1" applyAlignment="1">
      <alignment horizontal="center"/>
    </xf>
    <xf numFmtId="0" fontId="20" fillId="3" borderId="4" xfId="6" applyFont="1" applyFill="1" applyBorder="1" applyAlignment="1">
      <alignment horizontal="center"/>
    </xf>
    <xf numFmtId="0" fontId="20" fillId="7" borderId="4" xfId="6" applyFont="1" applyFill="1" applyBorder="1" applyAlignment="1">
      <alignment horizontal="center"/>
    </xf>
    <xf numFmtId="0" fontId="20" fillId="7" borderId="1" xfId="6" applyFont="1" applyFill="1" applyBorder="1" applyAlignment="1">
      <alignment horizontal="center"/>
    </xf>
    <xf numFmtId="0" fontId="20" fillId="7" borderId="2" xfId="6" applyFont="1" applyFill="1" applyBorder="1" applyAlignment="1">
      <alignment horizontal="center"/>
    </xf>
    <xf numFmtId="0" fontId="21" fillId="0" borderId="6" xfId="6" applyFont="1" applyBorder="1" applyAlignment="1">
      <alignment horizontal="center"/>
    </xf>
    <xf numFmtId="0" fontId="21" fillId="0" borderId="7" xfId="6" applyFont="1" applyBorder="1" applyAlignment="1">
      <alignment horizontal="center"/>
    </xf>
    <xf numFmtId="0" fontId="21" fillId="0" borderId="8" xfId="6" applyFont="1" applyBorder="1" applyAlignment="1">
      <alignment horizontal="center"/>
    </xf>
    <xf numFmtId="0" fontId="20" fillId="0" borderId="6" xfId="6" applyFont="1" applyBorder="1" applyAlignment="1">
      <alignment horizontal="center"/>
    </xf>
    <xf numFmtId="0" fontId="20" fillId="0" borderId="7" xfId="6" applyFont="1" applyBorder="1" applyAlignment="1">
      <alignment horizontal="center"/>
    </xf>
    <xf numFmtId="0" fontId="20" fillId="0" borderId="8" xfId="6" applyFont="1" applyBorder="1" applyAlignment="1">
      <alignment horizontal="center"/>
    </xf>
    <xf numFmtId="0" fontId="20" fillId="11" borderId="2" xfId="6" applyFont="1" applyFill="1" applyBorder="1" applyAlignment="1">
      <alignment horizontal="center" vertical="center" wrapText="1"/>
    </xf>
    <xf numFmtId="0" fontId="20" fillId="11" borderId="3" xfId="6" applyFont="1" applyFill="1" applyBorder="1" applyAlignment="1">
      <alignment horizontal="center" vertical="center" wrapText="1"/>
    </xf>
    <xf numFmtId="0" fontId="20" fillId="11" borderId="4" xfId="6" applyFont="1" applyFill="1" applyBorder="1" applyAlignment="1">
      <alignment horizontal="center" vertical="center" wrapText="1"/>
    </xf>
    <xf numFmtId="0" fontId="20" fillId="8" borderId="0" xfId="0" applyFont="1" applyFill="1" applyAlignment="1">
      <alignment horizontal="center" vertical="center"/>
    </xf>
    <xf numFmtId="0" fontId="34" fillId="9" borderId="5" xfId="0" applyFont="1" applyFill="1" applyBorder="1" applyAlignment="1">
      <alignment horizontal="center" vertical="center"/>
    </xf>
    <xf numFmtId="0" fontId="34" fillId="2" borderId="2" xfId="0" applyFont="1" applyFill="1" applyBorder="1" applyAlignment="1">
      <alignment horizontal="center" vertical="center"/>
    </xf>
    <xf numFmtId="0" fontId="34" fillId="2" borderId="4" xfId="0" applyFont="1" applyFill="1" applyBorder="1" applyAlignment="1">
      <alignment horizontal="center" vertical="center"/>
    </xf>
    <xf numFmtId="0" fontId="34" fillId="9" borderId="1" xfId="0" applyFont="1" applyFill="1" applyBorder="1" applyAlignment="1">
      <alignment horizontal="center" vertical="center"/>
    </xf>
    <xf numFmtId="0" fontId="11" fillId="4" borderId="39" xfId="0" applyFont="1" applyFill="1" applyBorder="1" applyAlignment="1">
      <alignment horizontal="right" vertical="center"/>
    </xf>
    <xf numFmtId="0" fontId="11" fillId="4" borderId="40" xfId="0" applyFont="1" applyFill="1" applyBorder="1" applyAlignment="1">
      <alignment horizontal="right" vertical="center"/>
    </xf>
    <xf numFmtId="0" fontId="18" fillId="10" borderId="44" xfId="13" applyFont="1" applyFill="1" applyBorder="1" applyAlignment="1">
      <alignment horizontal="center" vertical="center"/>
    </xf>
    <xf numFmtId="0" fontId="18" fillId="10" borderId="0" xfId="13" applyFont="1" applyFill="1" applyAlignment="1">
      <alignment horizontal="center" vertical="center"/>
    </xf>
    <xf numFmtId="0" fontId="39" fillId="9" borderId="62" xfId="13" applyFont="1" applyFill="1" applyBorder="1" applyAlignment="1">
      <alignment horizontal="left" vertical="center"/>
    </xf>
    <xf numFmtId="0" fontId="39" fillId="9" borderId="63" xfId="13" applyFont="1" applyFill="1" applyBorder="1" applyAlignment="1">
      <alignment horizontal="left" vertical="center"/>
    </xf>
    <xf numFmtId="0" fontId="39" fillId="9" borderId="64" xfId="13" applyFont="1" applyFill="1" applyBorder="1" applyAlignment="1">
      <alignment horizontal="left" vertical="center"/>
    </xf>
    <xf numFmtId="0" fontId="39" fillId="9" borderId="54" xfId="13" applyFont="1" applyFill="1" applyBorder="1" applyAlignment="1">
      <alignment horizontal="left" vertical="center"/>
    </xf>
    <xf numFmtId="0" fontId="39" fillId="9" borderId="56" xfId="13" applyFont="1" applyFill="1" applyBorder="1" applyAlignment="1">
      <alignment horizontal="left" vertical="center"/>
    </xf>
    <xf numFmtId="0" fontId="39" fillId="9" borderId="58" xfId="13" applyFont="1" applyFill="1" applyBorder="1" applyAlignment="1">
      <alignment horizontal="left" vertical="center"/>
    </xf>
    <xf numFmtId="0" fontId="36" fillId="9" borderId="39" xfId="13" applyFont="1" applyFill="1" applyBorder="1" applyAlignment="1">
      <alignment horizontal="left" vertical="center" wrapText="1"/>
    </xf>
    <xf numFmtId="0" fontId="39" fillId="9" borderId="40" xfId="13" applyFont="1" applyFill="1" applyBorder="1" applyAlignment="1">
      <alignment horizontal="left" vertical="center" wrapText="1"/>
    </xf>
    <xf numFmtId="0" fontId="39" fillId="9" borderId="41" xfId="13" applyFont="1" applyFill="1" applyBorder="1" applyAlignment="1">
      <alignment horizontal="left" vertical="center" wrapText="1"/>
    </xf>
    <xf numFmtId="0" fontId="18" fillId="10" borderId="33" xfId="17" applyFont="1" applyFill="1" applyBorder="1" applyAlignment="1">
      <alignment horizontal="center" vertical="center"/>
    </xf>
    <xf numFmtId="0" fontId="39" fillId="3" borderId="54" xfId="13" applyFont="1" applyFill="1" applyBorder="1" applyAlignment="1">
      <alignment horizontal="left" vertical="center"/>
    </xf>
    <xf numFmtId="0" fontId="39" fillId="3" borderId="56" xfId="13" applyFont="1" applyFill="1" applyBorder="1" applyAlignment="1">
      <alignment horizontal="left" vertical="center"/>
    </xf>
    <xf numFmtId="0" fontId="39" fillId="3" borderId="58" xfId="13" applyFont="1" applyFill="1" applyBorder="1" applyAlignment="1">
      <alignment horizontal="left" vertical="center"/>
    </xf>
    <xf numFmtId="0" fontId="39" fillId="3" borderId="54" xfId="13" applyFont="1" applyFill="1" applyBorder="1" applyAlignment="1">
      <alignment horizontal="left" vertical="center" wrapText="1"/>
    </xf>
    <xf numFmtId="0" fontId="39" fillId="3" borderId="56" xfId="13" applyFont="1" applyFill="1" applyBorder="1" applyAlignment="1">
      <alignment horizontal="left" vertical="center" wrapText="1"/>
    </xf>
    <xf numFmtId="0" fontId="39" fillId="3" borderId="58" xfId="13" applyFont="1" applyFill="1" applyBorder="1" applyAlignment="1">
      <alignment horizontal="left" vertical="center" wrapText="1"/>
    </xf>
    <xf numFmtId="0" fontId="11" fillId="4" borderId="34" xfId="0" applyFont="1" applyFill="1" applyBorder="1" applyAlignment="1">
      <alignment horizontal="right" vertical="center"/>
    </xf>
    <xf numFmtId="168" fontId="11" fillId="4" borderId="39" xfId="0" applyNumberFormat="1" applyFont="1" applyFill="1" applyBorder="1" applyAlignment="1">
      <alignment horizontal="right" vertical="center"/>
    </xf>
    <xf numFmtId="0" fontId="11" fillId="4" borderId="41" xfId="0" applyFont="1" applyFill="1" applyBorder="1" applyAlignment="1">
      <alignment horizontal="right" vertical="center"/>
    </xf>
    <xf numFmtId="0" fontId="14" fillId="4" borderId="34" xfId="16" applyFont="1" applyFill="1" applyBorder="1" applyAlignment="1">
      <alignment horizontal="center" vertical="center" wrapText="1" readingOrder="1"/>
    </xf>
    <xf numFmtId="2" fontId="14" fillId="4" borderId="34" xfId="16" applyNumberFormat="1" applyFont="1" applyFill="1" applyBorder="1" applyAlignment="1">
      <alignment horizontal="center" vertical="center" wrapText="1" readingOrder="1"/>
    </xf>
    <xf numFmtId="0" fontId="15" fillId="4" borderId="53" xfId="15" applyFont="1" applyFill="1" applyBorder="1" applyAlignment="1">
      <alignment horizontal="right" vertical="center" wrapText="1"/>
    </xf>
    <xf numFmtId="0" fontId="15" fillId="4" borderId="61" xfId="15" applyFont="1" applyFill="1" applyBorder="1" applyAlignment="1">
      <alignment horizontal="right" vertical="center" wrapText="1"/>
    </xf>
    <xf numFmtId="0" fontId="15" fillId="4" borderId="47" xfId="15" applyFont="1" applyFill="1" applyBorder="1" applyAlignment="1">
      <alignment horizontal="right" vertical="center" wrapText="1"/>
    </xf>
    <xf numFmtId="0" fontId="43" fillId="4" borderId="33" xfId="15" applyFont="1" applyFill="1" applyBorder="1" applyAlignment="1">
      <alignment horizontal="center" vertical="center" wrapText="1"/>
    </xf>
    <xf numFmtId="0" fontId="43" fillId="4" borderId="38" xfId="15" applyFont="1" applyFill="1" applyBorder="1" applyAlignment="1">
      <alignment horizontal="center" vertical="center" wrapText="1"/>
    </xf>
    <xf numFmtId="0" fontId="18" fillId="10" borderId="34" xfId="13" applyFont="1" applyFill="1" applyBorder="1" applyAlignment="1">
      <alignment horizontal="center" vertical="center" wrapText="1"/>
    </xf>
    <xf numFmtId="0" fontId="39" fillId="3" borderId="55" xfId="13" applyFont="1" applyFill="1" applyBorder="1" applyAlignment="1">
      <alignment horizontal="left" vertical="center" wrapText="1"/>
    </xf>
    <xf numFmtId="0" fontId="39" fillId="3" borderId="57" xfId="13" applyFont="1" applyFill="1" applyBorder="1" applyAlignment="1">
      <alignment horizontal="left" vertical="center" wrapText="1"/>
    </xf>
    <xf numFmtId="168" fontId="11" fillId="4" borderId="39" xfId="0" applyNumberFormat="1" applyFont="1" applyFill="1" applyBorder="1" applyAlignment="1">
      <alignment horizontal="right" vertical="center" wrapText="1"/>
    </xf>
    <xf numFmtId="168" fontId="11" fillId="4" borderId="40" xfId="0" applyNumberFormat="1" applyFont="1" applyFill="1" applyBorder="1" applyAlignment="1">
      <alignment horizontal="right" vertical="center" wrapText="1"/>
    </xf>
    <xf numFmtId="168" fontId="11" fillId="4" borderId="41" xfId="0" applyNumberFormat="1" applyFont="1" applyFill="1" applyBorder="1" applyAlignment="1">
      <alignment horizontal="right" vertical="center" wrapText="1"/>
    </xf>
    <xf numFmtId="0" fontId="11" fillId="4" borderId="35" xfId="0" applyFont="1" applyFill="1" applyBorder="1" applyAlignment="1">
      <alignment horizontal="right" vertical="center" wrapText="1"/>
    </xf>
    <xf numFmtId="0" fontId="11" fillId="4" borderId="36" xfId="0" applyFont="1" applyFill="1" applyBorder="1" applyAlignment="1">
      <alignment horizontal="right" vertical="center" wrapText="1"/>
    </xf>
    <xf numFmtId="0" fontId="11" fillId="4" borderId="37" xfId="0" applyFont="1" applyFill="1" applyBorder="1" applyAlignment="1">
      <alignment horizontal="right" vertical="center" wrapText="1"/>
    </xf>
    <xf numFmtId="168" fontId="43" fillId="4" borderId="34" xfId="14" applyFont="1" applyFill="1" applyBorder="1" applyAlignment="1">
      <alignment horizontal="center" vertical="center" wrapText="1"/>
    </xf>
    <xf numFmtId="168" fontId="43" fillId="4" borderId="33" xfId="14" applyFont="1" applyFill="1" applyBorder="1" applyAlignment="1">
      <alignment horizontal="center" vertical="center" wrapText="1"/>
    </xf>
    <xf numFmtId="0" fontId="11" fillId="4" borderId="39" xfId="0" applyFont="1" applyFill="1" applyBorder="1" applyAlignment="1">
      <alignment horizontal="right" vertical="center" wrapText="1"/>
    </xf>
    <xf numFmtId="0" fontId="11" fillId="4" borderId="40" xfId="0" applyFont="1" applyFill="1" applyBorder="1" applyAlignment="1">
      <alignment horizontal="right" vertical="center" wrapText="1"/>
    </xf>
    <xf numFmtId="0" fontId="11" fillId="4" borderId="41" xfId="0" applyFont="1" applyFill="1" applyBorder="1" applyAlignment="1">
      <alignment horizontal="right" vertical="center" wrapText="1"/>
    </xf>
    <xf numFmtId="0" fontId="41" fillId="0" borderId="16" xfId="0" applyFont="1" applyBorder="1" applyAlignment="1">
      <alignment horizontal="center" vertical="center" wrapText="1"/>
    </xf>
    <xf numFmtId="0" fontId="18" fillId="13" borderId="25" xfId="17" applyFont="1" applyFill="1" applyBorder="1" applyAlignment="1">
      <alignment horizontal="center" vertical="center"/>
    </xf>
    <xf numFmtId="0" fontId="18" fillId="13" borderId="26" xfId="17" applyFont="1" applyFill="1" applyBorder="1" applyAlignment="1">
      <alignment horizontal="center" vertical="center"/>
    </xf>
    <xf numFmtId="0" fontId="18" fillId="13" borderId="27" xfId="17" applyFont="1" applyFill="1" applyBorder="1" applyAlignment="1">
      <alignment horizontal="center" vertical="center"/>
    </xf>
    <xf numFmtId="0" fontId="15" fillId="4" borderId="2" xfId="17" applyFont="1" applyFill="1" applyBorder="1" applyAlignment="1" applyProtection="1">
      <alignment horizontal="center" vertical="center" wrapText="1"/>
      <protection locked="0"/>
    </xf>
    <xf numFmtId="0" fontId="15" fillId="4" borderId="3" xfId="17" applyFont="1" applyFill="1" applyBorder="1" applyAlignment="1" applyProtection="1">
      <alignment horizontal="center" vertical="center" wrapText="1"/>
      <protection locked="0"/>
    </xf>
    <xf numFmtId="0" fontId="64" fillId="10" borderId="72" xfId="0" applyFont="1" applyFill="1" applyBorder="1" applyAlignment="1">
      <alignment horizontal="right" vertical="center"/>
    </xf>
    <xf numFmtId="0" fontId="64" fillId="10" borderId="67" xfId="0" applyFont="1" applyFill="1" applyBorder="1" applyAlignment="1">
      <alignment horizontal="right" vertical="center"/>
    </xf>
    <xf numFmtId="0" fontId="64" fillId="10" borderId="68" xfId="0" applyFont="1" applyFill="1" applyBorder="1" applyAlignment="1">
      <alignment horizontal="right" vertical="center"/>
    </xf>
    <xf numFmtId="0" fontId="39" fillId="3" borderId="59" xfId="13" applyFont="1" applyFill="1" applyBorder="1" applyAlignment="1" applyProtection="1">
      <alignment horizontal="left" vertical="center" wrapText="1"/>
      <protection locked="0"/>
    </xf>
    <xf numFmtId="0" fontId="39" fillId="3" borderId="60" xfId="13" applyFont="1" applyFill="1" applyBorder="1" applyAlignment="1" applyProtection="1">
      <alignment horizontal="left" vertical="center" wrapText="1"/>
      <protection locked="0"/>
    </xf>
    <xf numFmtId="0" fontId="18" fillId="10" borderId="59" xfId="24" applyFont="1" applyFill="1" applyBorder="1" applyAlignment="1" applyProtection="1">
      <alignment horizontal="center" vertical="center"/>
      <protection locked="0"/>
    </xf>
    <xf numFmtId="0" fontId="18" fillId="10" borderId="60" xfId="24" applyFont="1" applyFill="1" applyBorder="1" applyAlignment="1" applyProtection="1">
      <alignment horizontal="center" vertical="center"/>
      <protection locked="0"/>
    </xf>
    <xf numFmtId="0" fontId="15" fillId="4" borderId="48" xfId="17" applyFont="1" applyFill="1" applyBorder="1" applyAlignment="1" applyProtection="1">
      <alignment horizontal="left" vertical="center" wrapText="1"/>
      <protection locked="0"/>
    </xf>
    <xf numFmtId="0" fontId="65" fillId="4" borderId="92" xfId="17" applyFont="1" applyFill="1" applyBorder="1" applyAlignment="1" applyProtection="1">
      <alignment horizontal="center" vertical="center" wrapText="1"/>
      <protection locked="0"/>
    </xf>
    <xf numFmtId="0" fontId="65" fillId="4" borderId="93" xfId="17" applyFont="1" applyFill="1" applyBorder="1" applyAlignment="1" applyProtection="1">
      <alignment horizontal="center" vertical="center" wrapText="1"/>
      <protection locked="0"/>
    </xf>
    <xf numFmtId="0" fontId="15" fillId="3" borderId="94" xfId="17" applyFont="1" applyFill="1" applyBorder="1" applyAlignment="1" applyProtection="1">
      <alignment horizontal="left" vertical="center" wrapText="1"/>
      <protection locked="0"/>
    </xf>
    <xf numFmtId="10" fontId="15" fillId="3" borderId="94" xfId="17" applyNumberFormat="1" applyFont="1" applyFill="1" applyBorder="1" applyAlignment="1" applyProtection="1">
      <alignment horizontal="center" vertical="center" wrapText="1"/>
      <protection locked="0"/>
    </xf>
    <xf numFmtId="0" fontId="65" fillId="4" borderId="90" xfId="17" applyFont="1" applyFill="1" applyBorder="1" applyAlignment="1" applyProtection="1">
      <alignment horizontal="center" vertical="center" wrapText="1"/>
      <protection locked="0"/>
    </xf>
    <xf numFmtId="0" fontId="65" fillId="4" borderId="91" xfId="17" applyFont="1" applyFill="1" applyBorder="1" applyAlignment="1" applyProtection="1">
      <alignment horizontal="center" vertical="center" wrapText="1"/>
      <protection locked="0"/>
    </xf>
    <xf numFmtId="0" fontId="9" fillId="0" borderId="28" xfId="0" applyFont="1" applyBorder="1" applyAlignment="1">
      <alignment horizontal="left" vertical="center"/>
    </xf>
    <xf numFmtId="0" fontId="9" fillId="0" borderId="0" xfId="0" applyFont="1" applyAlignment="1">
      <alignment horizontal="left" vertical="center"/>
    </xf>
    <xf numFmtId="0" fontId="10" fillId="0" borderId="28" xfId="0" applyFont="1" applyBorder="1" applyAlignment="1">
      <alignment horizontal="left" vertical="center"/>
    </xf>
    <xf numFmtId="0" fontId="10" fillId="0" borderId="0" xfId="0" applyFont="1" applyAlignment="1">
      <alignment horizontal="left" vertical="center"/>
    </xf>
    <xf numFmtId="0" fontId="9" fillId="0" borderId="28" xfId="0" applyFont="1" applyBorder="1" applyAlignment="1">
      <alignment horizontal="left" vertical="center" wrapText="1"/>
    </xf>
    <xf numFmtId="0" fontId="10" fillId="0" borderId="0" xfId="0" applyFont="1" applyAlignment="1">
      <alignment horizontal="left" vertical="center" wrapText="1"/>
    </xf>
    <xf numFmtId="0" fontId="10" fillId="0" borderId="28" xfId="0" applyFont="1" applyBorder="1" applyAlignment="1">
      <alignment horizontal="left" vertical="center" wrapText="1"/>
    </xf>
    <xf numFmtId="0" fontId="10" fillId="0" borderId="29" xfId="0" applyFont="1" applyBorder="1" applyAlignment="1">
      <alignment horizontal="left" vertical="center"/>
    </xf>
    <xf numFmtId="0" fontId="17" fillId="4" borderId="82" xfId="22" applyFont="1" applyFill="1" applyBorder="1" applyAlignment="1">
      <alignment horizontal="center" vertical="center" wrapText="1"/>
    </xf>
    <xf numFmtId="0" fontId="17" fillId="4" borderId="83" xfId="22" applyFont="1" applyFill="1" applyBorder="1" applyAlignment="1">
      <alignment horizontal="center" vertical="center" wrapText="1"/>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44" fillId="16" borderId="75" xfId="0" applyFont="1" applyFill="1" applyBorder="1" applyAlignment="1">
      <alignment horizontal="center" vertical="center"/>
    </xf>
    <xf numFmtId="0" fontId="44" fillId="16" borderId="76" xfId="0" applyFont="1" applyFill="1" applyBorder="1" applyAlignment="1">
      <alignment horizontal="center" vertical="center"/>
    </xf>
    <xf numFmtId="0" fontId="44" fillId="16" borderId="77"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10" fillId="0" borderId="28" xfId="0" applyFont="1" applyBorder="1" applyAlignment="1">
      <alignment horizontal="center" vertical="center"/>
    </xf>
    <xf numFmtId="0" fontId="10" fillId="0" borderId="0" xfId="0" applyFont="1" applyAlignment="1">
      <alignment horizontal="center" vertical="center"/>
    </xf>
    <xf numFmtId="0" fontId="10" fillId="0" borderId="29" xfId="0" applyFont="1" applyBorder="1" applyAlignment="1">
      <alignment horizontal="center" vertical="center"/>
    </xf>
  </cellXfs>
  <cellStyles count="290">
    <cellStyle name="Moeda" xfId="3" builtinId="4"/>
    <cellStyle name="Moeda 10" xfId="176" xr:uid="{00000000-0005-0000-0000-000001000000}"/>
    <cellStyle name="Moeda 2" xfId="19" xr:uid="{00000000-0005-0000-0000-000002000000}"/>
    <cellStyle name="Moeda 2 2" xfId="14" xr:uid="{00000000-0005-0000-0000-000003000000}"/>
    <cellStyle name="Moeda 2 2 2" xfId="32" xr:uid="{00000000-0005-0000-0000-000004000000}"/>
    <cellStyle name="Moeda 2 3" xfId="33" xr:uid="{00000000-0005-0000-0000-000005000000}"/>
    <cellStyle name="Moeda 2 3 2" xfId="45" xr:uid="{00000000-0005-0000-0000-000006000000}"/>
    <cellStyle name="Moeda 2 3 2 2" xfId="63" xr:uid="{00000000-0005-0000-0000-000007000000}"/>
    <cellStyle name="Moeda 2 3 2 2 2" xfId="99" xr:uid="{00000000-0005-0000-0000-000008000000}"/>
    <cellStyle name="Moeda 2 3 2 2 2 2" xfId="158" xr:uid="{00000000-0005-0000-0000-000009000000}"/>
    <cellStyle name="Moeda 2 3 2 2 2 2 2" xfId="277" xr:uid="{00000000-0005-0000-0000-00000A000000}"/>
    <cellStyle name="Moeda 2 3 2 2 2 3" xfId="218" xr:uid="{00000000-0005-0000-0000-00000B000000}"/>
    <cellStyle name="Moeda 2 3 2 2 3" xfId="75" xr:uid="{00000000-0005-0000-0000-00000C000000}"/>
    <cellStyle name="Moeda 2 3 2 2 3 2" xfId="137" xr:uid="{00000000-0005-0000-0000-00000D000000}"/>
    <cellStyle name="Moeda 2 3 2 2 3 2 2" xfId="256" xr:uid="{00000000-0005-0000-0000-00000E000000}"/>
    <cellStyle name="Moeda 2 3 2 2 3 3" xfId="197" xr:uid="{00000000-0005-0000-0000-00000F000000}"/>
    <cellStyle name="Moeda 2 3 2 2 4" xfId="125" xr:uid="{00000000-0005-0000-0000-000010000000}"/>
    <cellStyle name="Moeda 2 3 2 2 4 2" xfId="244" xr:uid="{00000000-0005-0000-0000-000011000000}"/>
    <cellStyle name="Moeda 2 3 2 2 5" xfId="185" xr:uid="{00000000-0005-0000-0000-000012000000}"/>
    <cellStyle name="Moeda 2 3 2 3" xfId="52" xr:uid="{00000000-0005-0000-0000-000013000000}"/>
    <cellStyle name="Moeda 2 3 2 3 2" xfId="92" xr:uid="{00000000-0005-0000-0000-000014000000}"/>
    <cellStyle name="Moeda 2 3 2 3 2 2" xfId="151" xr:uid="{00000000-0005-0000-0000-000015000000}"/>
    <cellStyle name="Moeda 2 3 2 3 2 2 2" xfId="270" xr:uid="{00000000-0005-0000-0000-000016000000}"/>
    <cellStyle name="Moeda 2 3 2 3 2 3" xfId="211" xr:uid="{00000000-0005-0000-0000-000017000000}"/>
    <cellStyle name="Moeda 2 3 2 3 3" xfId="118" xr:uid="{00000000-0005-0000-0000-000018000000}"/>
    <cellStyle name="Moeda 2 3 2 3 3 2" xfId="237" xr:uid="{00000000-0005-0000-0000-000019000000}"/>
    <cellStyle name="Moeda 2 3 2 3 4" xfId="178" xr:uid="{00000000-0005-0000-0000-00001A000000}"/>
    <cellStyle name="Moeda 2 3 2 4" xfId="85" xr:uid="{00000000-0005-0000-0000-00001B000000}"/>
    <cellStyle name="Moeda 2 3 2 4 2" xfId="147" xr:uid="{00000000-0005-0000-0000-00001C000000}"/>
    <cellStyle name="Moeda 2 3 2 4 2 2" xfId="266" xr:uid="{00000000-0005-0000-0000-00001D000000}"/>
    <cellStyle name="Moeda 2 3 2 4 3" xfId="207" xr:uid="{00000000-0005-0000-0000-00001E000000}"/>
    <cellStyle name="Moeda 2 3 2 5" xfId="70" xr:uid="{00000000-0005-0000-0000-00001F000000}"/>
    <cellStyle name="Moeda 2 3 2 5 2" xfId="132" xr:uid="{00000000-0005-0000-0000-000020000000}"/>
    <cellStyle name="Moeda 2 3 2 5 2 2" xfId="251" xr:uid="{00000000-0005-0000-0000-000021000000}"/>
    <cellStyle name="Moeda 2 3 2 5 3" xfId="192" xr:uid="{00000000-0005-0000-0000-000022000000}"/>
    <cellStyle name="Moeda 2 3 2 6" xfId="107" xr:uid="{00000000-0005-0000-0000-000023000000}"/>
    <cellStyle name="Moeda 2 3 2 6 2" xfId="166" xr:uid="{00000000-0005-0000-0000-000024000000}"/>
    <cellStyle name="Moeda 2 3 2 6 2 2" xfId="285" xr:uid="{00000000-0005-0000-0000-000025000000}"/>
    <cellStyle name="Moeda 2 3 2 6 3" xfId="226" xr:uid="{00000000-0005-0000-0000-000026000000}"/>
    <cellStyle name="Moeda 2 3 2 7" xfId="115" xr:uid="{00000000-0005-0000-0000-000027000000}"/>
    <cellStyle name="Moeda 2 3 2 7 2" xfId="234" xr:uid="{00000000-0005-0000-0000-000028000000}"/>
    <cellStyle name="Moeda 2 3 2 8" xfId="175" xr:uid="{00000000-0005-0000-0000-000029000000}"/>
    <cellStyle name="Moeda 2 3 3" xfId="62" xr:uid="{00000000-0005-0000-0000-00002A000000}"/>
    <cellStyle name="Moeda 2 3 3 2" xfId="98" xr:uid="{00000000-0005-0000-0000-00002B000000}"/>
    <cellStyle name="Moeda 2 3 3 2 2" xfId="157" xr:uid="{00000000-0005-0000-0000-00002C000000}"/>
    <cellStyle name="Moeda 2 3 3 2 2 2" xfId="276" xr:uid="{00000000-0005-0000-0000-00002D000000}"/>
    <cellStyle name="Moeda 2 3 3 2 3" xfId="217" xr:uid="{00000000-0005-0000-0000-00002E000000}"/>
    <cellStyle name="Moeda 2 3 3 3" xfId="74" xr:uid="{00000000-0005-0000-0000-00002F000000}"/>
    <cellStyle name="Moeda 2 3 3 3 2" xfId="136" xr:uid="{00000000-0005-0000-0000-000030000000}"/>
    <cellStyle name="Moeda 2 3 3 3 2 2" xfId="255" xr:uid="{00000000-0005-0000-0000-000031000000}"/>
    <cellStyle name="Moeda 2 3 3 3 3" xfId="196" xr:uid="{00000000-0005-0000-0000-000032000000}"/>
    <cellStyle name="Moeda 2 3 3 4" xfId="124" xr:uid="{00000000-0005-0000-0000-000033000000}"/>
    <cellStyle name="Moeda 2 3 3 4 2" xfId="243" xr:uid="{00000000-0005-0000-0000-000034000000}"/>
    <cellStyle name="Moeda 2 3 3 5" xfId="184" xr:uid="{00000000-0005-0000-0000-000035000000}"/>
    <cellStyle name="Moeda 2 3 4" xfId="51" xr:uid="{00000000-0005-0000-0000-000036000000}"/>
    <cellStyle name="Moeda 2 3 4 2" xfId="91" xr:uid="{00000000-0005-0000-0000-000037000000}"/>
    <cellStyle name="Moeda 2 3 4 2 2" xfId="150" xr:uid="{00000000-0005-0000-0000-000038000000}"/>
    <cellStyle name="Moeda 2 3 4 2 2 2" xfId="269" xr:uid="{00000000-0005-0000-0000-000039000000}"/>
    <cellStyle name="Moeda 2 3 4 2 3" xfId="210" xr:uid="{00000000-0005-0000-0000-00003A000000}"/>
    <cellStyle name="Moeda 2 3 4 3" xfId="117" xr:uid="{00000000-0005-0000-0000-00003B000000}"/>
    <cellStyle name="Moeda 2 3 4 3 2" xfId="236" xr:uid="{00000000-0005-0000-0000-00003C000000}"/>
    <cellStyle name="Moeda 2 3 4 4" xfId="177" xr:uid="{00000000-0005-0000-0000-00003D000000}"/>
    <cellStyle name="Moeda 2 3 5" xfId="83" xr:uid="{00000000-0005-0000-0000-00003E000000}"/>
    <cellStyle name="Moeda 2 3 5 2" xfId="145" xr:uid="{00000000-0005-0000-0000-00003F000000}"/>
    <cellStyle name="Moeda 2 3 5 2 2" xfId="264" xr:uid="{00000000-0005-0000-0000-000040000000}"/>
    <cellStyle name="Moeda 2 3 5 3" xfId="205" xr:uid="{00000000-0005-0000-0000-000041000000}"/>
    <cellStyle name="Moeda 2 3 6" xfId="69" xr:uid="{00000000-0005-0000-0000-000042000000}"/>
    <cellStyle name="Moeda 2 3 6 2" xfId="131" xr:uid="{00000000-0005-0000-0000-000043000000}"/>
    <cellStyle name="Moeda 2 3 6 2 2" xfId="250" xr:uid="{00000000-0005-0000-0000-000044000000}"/>
    <cellStyle name="Moeda 2 3 6 3" xfId="191" xr:uid="{00000000-0005-0000-0000-000045000000}"/>
    <cellStyle name="Moeda 2 3 7" xfId="106" xr:uid="{00000000-0005-0000-0000-000046000000}"/>
    <cellStyle name="Moeda 2 3 7 2" xfId="165" xr:uid="{00000000-0005-0000-0000-000047000000}"/>
    <cellStyle name="Moeda 2 3 7 2 2" xfId="284" xr:uid="{00000000-0005-0000-0000-000048000000}"/>
    <cellStyle name="Moeda 2 3 7 3" xfId="225" xr:uid="{00000000-0005-0000-0000-000049000000}"/>
    <cellStyle name="Moeda 2 3 8" xfId="113" xr:uid="{00000000-0005-0000-0000-00004A000000}"/>
    <cellStyle name="Moeda 2 3 8 2" xfId="232" xr:uid="{00000000-0005-0000-0000-00004B000000}"/>
    <cellStyle name="Moeda 2 3 9" xfId="173" xr:uid="{00000000-0005-0000-0000-00004C000000}"/>
    <cellStyle name="Moeda 2 4" xfId="31" xr:uid="{00000000-0005-0000-0000-00004D000000}"/>
    <cellStyle name="Moeda 3" xfId="29" xr:uid="{00000000-0005-0000-0000-00004E000000}"/>
    <cellStyle name="Moeda 3 2" xfId="9" xr:uid="{00000000-0005-0000-0000-00004F000000}"/>
    <cellStyle name="Moeda 4" xfId="86" xr:uid="{00000000-0005-0000-0000-000050000000}"/>
    <cellStyle name="Moeda 4 2" xfId="148" xr:uid="{00000000-0005-0000-0000-000051000000}"/>
    <cellStyle name="Moeda 4 2 2" xfId="267" xr:uid="{00000000-0005-0000-0000-000052000000}"/>
    <cellStyle name="Moeda 4 3" xfId="208" xr:uid="{00000000-0005-0000-0000-000053000000}"/>
    <cellStyle name="Moeda 5" xfId="116" xr:uid="{00000000-0005-0000-0000-000054000000}"/>
    <cellStyle name="Moeda 5 2" xfId="235" xr:uid="{00000000-0005-0000-0000-000055000000}"/>
    <cellStyle name="Moeda 6" xfId="34" xr:uid="{00000000-0005-0000-0000-000056000000}"/>
    <cellStyle name="Moeda 7" xfId="21" xr:uid="{00000000-0005-0000-0000-000057000000}"/>
    <cellStyle name="Moeda 8" xfId="35" xr:uid="{00000000-0005-0000-0000-000058000000}"/>
    <cellStyle name="Moeda 9" xfId="46" xr:uid="{00000000-0005-0000-0000-000059000000}"/>
    <cellStyle name="Normal" xfId="0" builtinId="0"/>
    <cellStyle name="Normal 14" xfId="5" xr:uid="{00000000-0005-0000-0000-00005B000000}"/>
    <cellStyle name="Normal 14 2" xfId="49" xr:uid="{00000000-0005-0000-0000-00005C000000}"/>
    <cellStyle name="Normal 14 2 2" xfId="53" xr:uid="{00000000-0005-0000-0000-00005D000000}"/>
    <cellStyle name="Normal 14 2 3" xfId="89" xr:uid="{00000000-0005-0000-0000-00005E000000}"/>
    <cellStyle name="Normal 14 3" xfId="28" xr:uid="{00000000-0005-0000-0000-00005F000000}"/>
    <cellStyle name="Normal 15 2" xfId="16" xr:uid="{00000000-0005-0000-0000-000060000000}"/>
    <cellStyle name="Normal 16" xfId="7" xr:uid="{00000000-0005-0000-0000-000061000000}"/>
    <cellStyle name="Normal 16 2" xfId="170" xr:uid="{00000000-0005-0000-0000-000062000000}"/>
    <cellStyle name="Normal 2" xfId="36" xr:uid="{00000000-0005-0000-0000-000063000000}"/>
    <cellStyle name="Normal 2 10" xfId="13" xr:uid="{00000000-0005-0000-0000-000064000000}"/>
    <cellStyle name="Normal 2 2" xfId="15" xr:uid="{00000000-0005-0000-0000-000065000000}"/>
    <cellStyle name="Normal 2 2 2" xfId="23" xr:uid="{00000000-0005-0000-0000-000066000000}"/>
    <cellStyle name="Normal 2 2 2 2" xfId="38" xr:uid="{00000000-0005-0000-0000-000067000000}"/>
    <cellStyle name="Normal 2 2 3" xfId="47" xr:uid="{00000000-0005-0000-0000-000068000000}"/>
    <cellStyle name="Normal 2 2 3 2" xfId="54" xr:uid="{00000000-0005-0000-0000-000069000000}"/>
    <cellStyle name="Normal 2 2 3 3" xfId="87" xr:uid="{00000000-0005-0000-0000-00006A000000}"/>
    <cellStyle name="Normal 2 2 4" xfId="37" xr:uid="{00000000-0005-0000-0000-00006B000000}"/>
    <cellStyle name="Normal 2 3" xfId="17" xr:uid="{00000000-0005-0000-0000-00006C000000}"/>
    <cellStyle name="Normal 2 4" xfId="1" xr:uid="{00000000-0005-0000-0000-00006D000000}"/>
    <cellStyle name="Normal 3" xfId="39" xr:uid="{00000000-0005-0000-0000-00006E000000}"/>
    <cellStyle name="Normal 3 2" xfId="26" xr:uid="{00000000-0005-0000-0000-00006F000000}"/>
    <cellStyle name="Normal 3 3" xfId="25" xr:uid="{00000000-0005-0000-0000-000070000000}"/>
    <cellStyle name="Normal 4 25" xfId="6" xr:uid="{00000000-0005-0000-0000-000071000000}"/>
    <cellStyle name="Normal 4 26" xfId="10" xr:uid="{00000000-0005-0000-0000-000072000000}"/>
    <cellStyle name="Normal 4 27" xfId="11" xr:uid="{00000000-0005-0000-0000-000073000000}"/>
    <cellStyle name="Normal 4 28" xfId="12" xr:uid="{00000000-0005-0000-0000-000074000000}"/>
    <cellStyle name="Normal 5" xfId="20" xr:uid="{00000000-0005-0000-0000-000075000000}"/>
    <cellStyle name="Normal 5 2" xfId="40" xr:uid="{00000000-0005-0000-0000-000076000000}"/>
    <cellStyle name="Normal 7" xfId="41" xr:uid="{00000000-0005-0000-0000-000077000000}"/>
    <cellStyle name="Normal_PLANILHA_CUSTO_LIMPEZA_MS" xfId="22" xr:uid="{00000000-0005-0000-0000-000078000000}"/>
    <cellStyle name="Normal_TELEFONIA_DIREB_EDITAL 2" xfId="24" xr:uid="{00000000-0005-0000-0000-000079000000}"/>
    <cellStyle name="Porcentagem" xfId="4" builtinId="5"/>
    <cellStyle name="Porcentagem 2" xfId="43" xr:uid="{00000000-0005-0000-0000-00007B000000}"/>
    <cellStyle name="Porcentagem 2 2" xfId="8" xr:uid="{00000000-0005-0000-0000-00007C000000}"/>
    <cellStyle name="Porcentagem 3" xfId="18" xr:uid="{00000000-0005-0000-0000-00007D000000}"/>
    <cellStyle name="Porcentagem 3 2" xfId="50" xr:uid="{00000000-0005-0000-0000-00007E000000}"/>
    <cellStyle name="Porcentagem 3 2 2" xfId="55" xr:uid="{00000000-0005-0000-0000-00007F000000}"/>
    <cellStyle name="Porcentagem 3 2 3" xfId="90" xr:uid="{00000000-0005-0000-0000-000080000000}"/>
    <cellStyle name="Porcentagem 3 3" xfId="42" xr:uid="{00000000-0005-0000-0000-000081000000}"/>
    <cellStyle name="Porcentagem 4" xfId="56" xr:uid="{00000000-0005-0000-0000-000082000000}"/>
    <cellStyle name="Vírgula" xfId="2" builtinId="3"/>
    <cellStyle name="Vírgula 2" xfId="30" xr:uid="{00000000-0005-0000-0000-000084000000}"/>
    <cellStyle name="Vírgula 2 2" xfId="58" xr:uid="{00000000-0005-0000-0000-000085000000}"/>
    <cellStyle name="Vírgula 2 2 2" xfId="65" xr:uid="{00000000-0005-0000-0000-000086000000}"/>
    <cellStyle name="Vírgula 2 2 2 2" xfId="101" xr:uid="{00000000-0005-0000-0000-000087000000}"/>
    <cellStyle name="Vírgula 2 2 2 2 2" xfId="160" xr:uid="{00000000-0005-0000-0000-000088000000}"/>
    <cellStyle name="Vírgula 2 2 2 2 2 2" xfId="279" xr:uid="{00000000-0005-0000-0000-000089000000}"/>
    <cellStyle name="Vírgula 2 2 2 2 3" xfId="220" xr:uid="{00000000-0005-0000-0000-00008A000000}"/>
    <cellStyle name="Vírgula 2 2 2 3" xfId="77" xr:uid="{00000000-0005-0000-0000-00008B000000}"/>
    <cellStyle name="Vírgula 2 2 2 3 2" xfId="139" xr:uid="{00000000-0005-0000-0000-00008C000000}"/>
    <cellStyle name="Vírgula 2 2 2 3 2 2" xfId="258" xr:uid="{00000000-0005-0000-0000-00008D000000}"/>
    <cellStyle name="Vírgula 2 2 2 3 3" xfId="199" xr:uid="{00000000-0005-0000-0000-00008E000000}"/>
    <cellStyle name="Vírgula 2 2 2 4" xfId="127" xr:uid="{00000000-0005-0000-0000-00008F000000}"/>
    <cellStyle name="Vírgula 2 2 2 4 2" xfId="246" xr:uid="{00000000-0005-0000-0000-000090000000}"/>
    <cellStyle name="Vírgula 2 2 2 5" xfId="187" xr:uid="{00000000-0005-0000-0000-000091000000}"/>
    <cellStyle name="Vírgula 2 2 3" xfId="94" xr:uid="{00000000-0005-0000-0000-000092000000}"/>
    <cellStyle name="Vírgula 2 2 3 2" xfId="153" xr:uid="{00000000-0005-0000-0000-000093000000}"/>
    <cellStyle name="Vírgula 2 2 3 2 2" xfId="272" xr:uid="{00000000-0005-0000-0000-000094000000}"/>
    <cellStyle name="Vírgula 2 2 3 3" xfId="213" xr:uid="{00000000-0005-0000-0000-000095000000}"/>
    <cellStyle name="Vírgula 2 2 4" xfId="71" xr:uid="{00000000-0005-0000-0000-000096000000}"/>
    <cellStyle name="Vírgula 2 2 4 2" xfId="133" xr:uid="{00000000-0005-0000-0000-000097000000}"/>
    <cellStyle name="Vírgula 2 2 4 2 2" xfId="252" xr:uid="{00000000-0005-0000-0000-000098000000}"/>
    <cellStyle name="Vírgula 2 2 4 3" xfId="193" xr:uid="{00000000-0005-0000-0000-000099000000}"/>
    <cellStyle name="Vírgula 2 2 5" xfId="108" xr:uid="{00000000-0005-0000-0000-00009A000000}"/>
    <cellStyle name="Vírgula 2 2 5 2" xfId="167" xr:uid="{00000000-0005-0000-0000-00009B000000}"/>
    <cellStyle name="Vírgula 2 2 5 2 2" xfId="286" xr:uid="{00000000-0005-0000-0000-00009C000000}"/>
    <cellStyle name="Vírgula 2 2 5 3" xfId="227" xr:uid="{00000000-0005-0000-0000-00009D000000}"/>
    <cellStyle name="Vírgula 2 2 6" xfId="120" xr:uid="{00000000-0005-0000-0000-00009E000000}"/>
    <cellStyle name="Vírgula 2 2 6 2" xfId="239" xr:uid="{00000000-0005-0000-0000-00009F000000}"/>
    <cellStyle name="Vírgula 2 2 7" xfId="180" xr:uid="{00000000-0005-0000-0000-0000A0000000}"/>
    <cellStyle name="Vírgula 2 3" xfId="64" xr:uid="{00000000-0005-0000-0000-0000A1000000}"/>
    <cellStyle name="Vírgula 2 3 2" xfId="100" xr:uid="{00000000-0005-0000-0000-0000A2000000}"/>
    <cellStyle name="Vírgula 2 3 2 2" xfId="159" xr:uid="{00000000-0005-0000-0000-0000A3000000}"/>
    <cellStyle name="Vírgula 2 3 2 2 2" xfId="278" xr:uid="{00000000-0005-0000-0000-0000A4000000}"/>
    <cellStyle name="Vírgula 2 3 2 3" xfId="219" xr:uid="{00000000-0005-0000-0000-0000A5000000}"/>
    <cellStyle name="Vírgula 2 3 3" xfId="76" xr:uid="{00000000-0005-0000-0000-0000A6000000}"/>
    <cellStyle name="Vírgula 2 3 3 2" xfId="138" xr:uid="{00000000-0005-0000-0000-0000A7000000}"/>
    <cellStyle name="Vírgula 2 3 3 2 2" xfId="257" xr:uid="{00000000-0005-0000-0000-0000A8000000}"/>
    <cellStyle name="Vírgula 2 3 3 3" xfId="198" xr:uid="{00000000-0005-0000-0000-0000A9000000}"/>
    <cellStyle name="Vírgula 2 3 4" xfId="126" xr:uid="{00000000-0005-0000-0000-0000AA000000}"/>
    <cellStyle name="Vírgula 2 3 4 2" xfId="245" xr:uid="{00000000-0005-0000-0000-0000AB000000}"/>
    <cellStyle name="Vírgula 2 3 5" xfId="186" xr:uid="{00000000-0005-0000-0000-0000AC000000}"/>
    <cellStyle name="Vírgula 2 4" xfId="57" xr:uid="{00000000-0005-0000-0000-0000AD000000}"/>
    <cellStyle name="Vírgula 2 4 2" xfId="93" xr:uid="{00000000-0005-0000-0000-0000AE000000}"/>
    <cellStyle name="Vírgula 2 4 2 2" xfId="152" xr:uid="{00000000-0005-0000-0000-0000AF000000}"/>
    <cellStyle name="Vírgula 2 4 2 2 2" xfId="271" xr:uid="{00000000-0005-0000-0000-0000B0000000}"/>
    <cellStyle name="Vírgula 2 4 2 3" xfId="212" xr:uid="{00000000-0005-0000-0000-0000B1000000}"/>
    <cellStyle name="Vírgula 2 4 3" xfId="119" xr:uid="{00000000-0005-0000-0000-0000B2000000}"/>
    <cellStyle name="Vírgula 2 4 3 2" xfId="238" xr:uid="{00000000-0005-0000-0000-0000B3000000}"/>
    <cellStyle name="Vírgula 2 4 4" xfId="179" xr:uid="{00000000-0005-0000-0000-0000B4000000}"/>
    <cellStyle name="Vírgula 2 5" xfId="82" xr:uid="{00000000-0005-0000-0000-0000B5000000}"/>
    <cellStyle name="Vírgula 2 5 2" xfId="144" xr:uid="{00000000-0005-0000-0000-0000B6000000}"/>
    <cellStyle name="Vírgula 2 5 2 2" xfId="263" xr:uid="{00000000-0005-0000-0000-0000B7000000}"/>
    <cellStyle name="Vírgula 2 5 3" xfId="204" xr:uid="{00000000-0005-0000-0000-0000B8000000}"/>
    <cellStyle name="Vírgula 2 6" xfId="112" xr:uid="{00000000-0005-0000-0000-0000B9000000}"/>
    <cellStyle name="Vírgula 2 6 2" xfId="231" xr:uid="{00000000-0005-0000-0000-0000BA000000}"/>
    <cellStyle name="Vírgula 2 7" xfId="172" xr:uid="{00000000-0005-0000-0000-0000BB000000}"/>
    <cellStyle name="Vírgula 3" xfId="44" xr:uid="{00000000-0005-0000-0000-0000BC000000}"/>
    <cellStyle name="Vírgula 3 2" xfId="48" xr:uid="{00000000-0005-0000-0000-0000BD000000}"/>
    <cellStyle name="Vírgula 3 2 2" xfId="67" xr:uid="{00000000-0005-0000-0000-0000BE000000}"/>
    <cellStyle name="Vírgula 3 2 2 2" xfId="103" xr:uid="{00000000-0005-0000-0000-0000BF000000}"/>
    <cellStyle name="Vírgula 3 2 2 2 2" xfId="162" xr:uid="{00000000-0005-0000-0000-0000C0000000}"/>
    <cellStyle name="Vírgula 3 2 2 2 2 2" xfId="281" xr:uid="{00000000-0005-0000-0000-0000C1000000}"/>
    <cellStyle name="Vírgula 3 2 2 2 3" xfId="222" xr:uid="{00000000-0005-0000-0000-0000C2000000}"/>
    <cellStyle name="Vírgula 3 2 2 3" xfId="79" xr:uid="{00000000-0005-0000-0000-0000C3000000}"/>
    <cellStyle name="Vírgula 3 2 2 3 2" xfId="141" xr:uid="{00000000-0005-0000-0000-0000C4000000}"/>
    <cellStyle name="Vírgula 3 2 2 3 2 2" xfId="260" xr:uid="{00000000-0005-0000-0000-0000C5000000}"/>
    <cellStyle name="Vírgula 3 2 2 3 3" xfId="201" xr:uid="{00000000-0005-0000-0000-0000C6000000}"/>
    <cellStyle name="Vírgula 3 2 2 4" xfId="129" xr:uid="{00000000-0005-0000-0000-0000C7000000}"/>
    <cellStyle name="Vírgula 3 2 2 4 2" xfId="248" xr:uid="{00000000-0005-0000-0000-0000C8000000}"/>
    <cellStyle name="Vírgula 3 2 2 5" xfId="189" xr:uid="{00000000-0005-0000-0000-0000C9000000}"/>
    <cellStyle name="Vírgula 3 2 3" xfId="60" xr:uid="{00000000-0005-0000-0000-0000CA000000}"/>
    <cellStyle name="Vírgula 3 2 3 2" xfId="96" xr:uid="{00000000-0005-0000-0000-0000CB000000}"/>
    <cellStyle name="Vírgula 3 2 3 2 2" xfId="155" xr:uid="{00000000-0005-0000-0000-0000CC000000}"/>
    <cellStyle name="Vírgula 3 2 3 2 2 2" xfId="274" xr:uid="{00000000-0005-0000-0000-0000CD000000}"/>
    <cellStyle name="Vírgula 3 2 3 2 3" xfId="215" xr:uid="{00000000-0005-0000-0000-0000CE000000}"/>
    <cellStyle name="Vírgula 3 2 3 3" xfId="122" xr:uid="{00000000-0005-0000-0000-0000CF000000}"/>
    <cellStyle name="Vírgula 3 2 3 3 2" xfId="241" xr:uid="{00000000-0005-0000-0000-0000D0000000}"/>
    <cellStyle name="Vírgula 3 2 3 4" xfId="182" xr:uid="{00000000-0005-0000-0000-0000D1000000}"/>
    <cellStyle name="Vírgula 3 2 4" xfId="88" xr:uid="{00000000-0005-0000-0000-0000D2000000}"/>
    <cellStyle name="Vírgula 3 2 4 2" xfId="105" xr:uid="{00000000-0005-0000-0000-0000D3000000}"/>
    <cellStyle name="Vírgula 3 2 4 2 2" xfId="164" xr:uid="{00000000-0005-0000-0000-0000D4000000}"/>
    <cellStyle name="Vírgula 3 2 4 2 2 2" xfId="283" xr:uid="{00000000-0005-0000-0000-0000D5000000}"/>
    <cellStyle name="Vírgula 3 2 4 2 3" xfId="224" xr:uid="{00000000-0005-0000-0000-0000D6000000}"/>
    <cellStyle name="Vírgula 3 2 4 3" xfId="149" xr:uid="{00000000-0005-0000-0000-0000D7000000}"/>
    <cellStyle name="Vírgula 3 2 4 3 2" xfId="268" xr:uid="{00000000-0005-0000-0000-0000D8000000}"/>
    <cellStyle name="Vírgula 3 2 4 4" xfId="209" xr:uid="{00000000-0005-0000-0000-0000D9000000}"/>
    <cellStyle name="Vírgula 3 2 5" xfId="72" xr:uid="{00000000-0005-0000-0000-0000DA000000}"/>
    <cellStyle name="Vírgula 3 2 5 2" xfId="134" xr:uid="{00000000-0005-0000-0000-0000DB000000}"/>
    <cellStyle name="Vírgula 3 2 5 2 2" xfId="253" xr:uid="{00000000-0005-0000-0000-0000DC000000}"/>
    <cellStyle name="Vírgula 3 2 5 3" xfId="194" xr:uid="{00000000-0005-0000-0000-0000DD000000}"/>
    <cellStyle name="Vírgula 3 2 6" xfId="109" xr:uid="{00000000-0005-0000-0000-0000DE000000}"/>
    <cellStyle name="Vírgula 3 2 6 2" xfId="168" xr:uid="{00000000-0005-0000-0000-0000DF000000}"/>
    <cellStyle name="Vírgula 3 2 6 2 2" xfId="287" xr:uid="{00000000-0005-0000-0000-0000E0000000}"/>
    <cellStyle name="Vírgula 3 2 6 3" xfId="228" xr:uid="{00000000-0005-0000-0000-0000E1000000}"/>
    <cellStyle name="Vírgula 3 3" xfId="66" xr:uid="{00000000-0005-0000-0000-0000E2000000}"/>
    <cellStyle name="Vírgula 3 3 2" xfId="102" xr:uid="{00000000-0005-0000-0000-0000E3000000}"/>
    <cellStyle name="Vírgula 3 3 2 2" xfId="161" xr:uid="{00000000-0005-0000-0000-0000E4000000}"/>
    <cellStyle name="Vírgula 3 3 2 2 2" xfId="280" xr:uid="{00000000-0005-0000-0000-0000E5000000}"/>
    <cellStyle name="Vírgula 3 3 2 3" xfId="221" xr:uid="{00000000-0005-0000-0000-0000E6000000}"/>
    <cellStyle name="Vírgula 3 3 3" xfId="78" xr:uid="{00000000-0005-0000-0000-0000E7000000}"/>
    <cellStyle name="Vírgula 3 3 3 2" xfId="140" xr:uid="{00000000-0005-0000-0000-0000E8000000}"/>
    <cellStyle name="Vírgula 3 3 3 2 2" xfId="259" xr:uid="{00000000-0005-0000-0000-0000E9000000}"/>
    <cellStyle name="Vírgula 3 3 3 3" xfId="200" xr:uid="{00000000-0005-0000-0000-0000EA000000}"/>
    <cellStyle name="Vírgula 3 3 4" xfId="128" xr:uid="{00000000-0005-0000-0000-0000EB000000}"/>
    <cellStyle name="Vírgula 3 3 4 2" xfId="247" xr:uid="{00000000-0005-0000-0000-0000EC000000}"/>
    <cellStyle name="Vírgula 3 3 5" xfId="188" xr:uid="{00000000-0005-0000-0000-0000ED000000}"/>
    <cellStyle name="Vírgula 3 4" xfId="59" xr:uid="{00000000-0005-0000-0000-0000EE000000}"/>
    <cellStyle name="Vírgula 3 4 2" xfId="95" xr:uid="{00000000-0005-0000-0000-0000EF000000}"/>
    <cellStyle name="Vírgula 3 4 2 2" xfId="154" xr:uid="{00000000-0005-0000-0000-0000F0000000}"/>
    <cellStyle name="Vírgula 3 4 2 2 2" xfId="273" xr:uid="{00000000-0005-0000-0000-0000F1000000}"/>
    <cellStyle name="Vírgula 3 4 2 3" xfId="214" xr:uid="{00000000-0005-0000-0000-0000F2000000}"/>
    <cellStyle name="Vírgula 3 4 3" xfId="121" xr:uid="{00000000-0005-0000-0000-0000F3000000}"/>
    <cellStyle name="Vírgula 3 4 3 2" xfId="240" xr:uid="{00000000-0005-0000-0000-0000F4000000}"/>
    <cellStyle name="Vírgula 3 4 4" xfId="181" xr:uid="{00000000-0005-0000-0000-0000F5000000}"/>
    <cellStyle name="Vírgula 3 5" xfId="84" xr:uid="{00000000-0005-0000-0000-0000F6000000}"/>
    <cellStyle name="Vírgula 3 5 2" xfId="146" xr:uid="{00000000-0005-0000-0000-0000F7000000}"/>
    <cellStyle name="Vírgula 3 5 2 2" xfId="265" xr:uid="{00000000-0005-0000-0000-0000F8000000}"/>
    <cellStyle name="Vírgula 3 5 3" xfId="206" xr:uid="{00000000-0005-0000-0000-0000F9000000}"/>
    <cellStyle name="Vírgula 3 6" xfId="114" xr:uid="{00000000-0005-0000-0000-0000FA000000}"/>
    <cellStyle name="Vírgula 3 6 2" xfId="233" xr:uid="{00000000-0005-0000-0000-0000FB000000}"/>
    <cellStyle name="Vírgula 3 7" xfId="174" xr:uid="{00000000-0005-0000-0000-0000FC000000}"/>
    <cellStyle name="Vírgula 4" xfId="61" xr:uid="{00000000-0005-0000-0000-0000FD000000}"/>
    <cellStyle name="Vírgula 4 2" xfId="68" xr:uid="{00000000-0005-0000-0000-0000FE000000}"/>
    <cellStyle name="Vírgula 4 2 2" xfId="104" xr:uid="{00000000-0005-0000-0000-0000FF000000}"/>
    <cellStyle name="Vírgula 4 2 2 2" xfId="163" xr:uid="{00000000-0005-0000-0000-000000010000}"/>
    <cellStyle name="Vírgula 4 2 2 2 2" xfId="289" xr:uid="{00000000-0005-0000-0000-000001010000}"/>
    <cellStyle name="Vírgula 4 2 2 2 3" xfId="282" xr:uid="{00000000-0005-0000-0000-000002010000}"/>
    <cellStyle name="Vírgula 4 2 2 3" xfId="223" xr:uid="{00000000-0005-0000-0000-000003010000}"/>
    <cellStyle name="Vírgula 4 2 3" xfId="80" xr:uid="{00000000-0005-0000-0000-000004010000}"/>
    <cellStyle name="Vírgula 4 2 3 2" xfId="142" xr:uid="{00000000-0005-0000-0000-000005010000}"/>
    <cellStyle name="Vírgula 4 2 3 2 2" xfId="261" xr:uid="{00000000-0005-0000-0000-000006010000}"/>
    <cellStyle name="Vírgula 4 2 3 3" xfId="202" xr:uid="{00000000-0005-0000-0000-000007010000}"/>
    <cellStyle name="Vírgula 4 2 4" xfId="130" xr:uid="{00000000-0005-0000-0000-000008010000}"/>
    <cellStyle name="Vírgula 4 2 4 2" xfId="249" xr:uid="{00000000-0005-0000-0000-000009010000}"/>
    <cellStyle name="Vírgula 4 2 5" xfId="190" xr:uid="{00000000-0005-0000-0000-00000A010000}"/>
    <cellStyle name="Vírgula 4 3" xfId="97" xr:uid="{00000000-0005-0000-0000-00000B010000}"/>
    <cellStyle name="Vírgula 4 3 2" xfId="156" xr:uid="{00000000-0005-0000-0000-00000C010000}"/>
    <cellStyle name="Vírgula 4 3 2 2" xfId="275" xr:uid="{00000000-0005-0000-0000-00000D010000}"/>
    <cellStyle name="Vírgula 4 3 3" xfId="216" xr:uid="{00000000-0005-0000-0000-00000E010000}"/>
    <cellStyle name="Vírgula 4 4" xfId="73" xr:uid="{00000000-0005-0000-0000-00000F010000}"/>
    <cellStyle name="Vírgula 4 4 2" xfId="135" xr:uid="{00000000-0005-0000-0000-000010010000}"/>
    <cellStyle name="Vírgula 4 4 2 2" xfId="254" xr:uid="{00000000-0005-0000-0000-000011010000}"/>
    <cellStyle name="Vírgula 4 4 3" xfId="195" xr:uid="{00000000-0005-0000-0000-000012010000}"/>
    <cellStyle name="Vírgula 4 5" xfId="110" xr:uid="{00000000-0005-0000-0000-000013010000}"/>
    <cellStyle name="Vírgula 4 5 2" xfId="169" xr:uid="{00000000-0005-0000-0000-000014010000}"/>
    <cellStyle name="Vírgula 4 5 2 2" xfId="288" xr:uid="{00000000-0005-0000-0000-000015010000}"/>
    <cellStyle name="Vírgula 4 5 3" xfId="229" xr:uid="{00000000-0005-0000-0000-000016010000}"/>
    <cellStyle name="Vírgula 4 6" xfId="123" xr:uid="{00000000-0005-0000-0000-000017010000}"/>
    <cellStyle name="Vírgula 4 6 2" xfId="242" xr:uid="{00000000-0005-0000-0000-000018010000}"/>
    <cellStyle name="Vírgula 4 7" xfId="183" xr:uid="{00000000-0005-0000-0000-000019010000}"/>
    <cellStyle name="Vírgula 5" xfId="81" xr:uid="{00000000-0005-0000-0000-00001A010000}"/>
    <cellStyle name="Vírgula 5 2" xfId="143" xr:uid="{00000000-0005-0000-0000-00001B010000}"/>
    <cellStyle name="Vírgula 5 2 2" xfId="262" xr:uid="{00000000-0005-0000-0000-00001C010000}"/>
    <cellStyle name="Vírgula 5 3" xfId="203" xr:uid="{00000000-0005-0000-0000-00001D010000}"/>
    <cellStyle name="Vírgula 6" xfId="111" xr:uid="{00000000-0005-0000-0000-00001E010000}"/>
    <cellStyle name="Vírgula 6 2" xfId="230" xr:uid="{00000000-0005-0000-0000-00001F010000}"/>
    <cellStyle name="Vírgula 7" xfId="27" xr:uid="{00000000-0005-0000-0000-000020010000}"/>
    <cellStyle name="Vírgula 8" xfId="171" xr:uid="{00000000-0005-0000-0000-000021010000}"/>
  </cellStyles>
  <dxfs count="2">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FFB7"/>
      <color rgb="FFADADAD"/>
      <color rgb="FFFF9797"/>
      <color rgb="FFFFFF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2.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31751</xdr:colOff>
      <xdr:row>1</xdr:row>
      <xdr:rowOff>10583</xdr:rowOff>
    </xdr:from>
    <xdr:to>
      <xdr:col>17</xdr:col>
      <xdr:colOff>497417</xdr:colOff>
      <xdr:row>9</xdr:row>
      <xdr:rowOff>200025</xdr:rowOff>
    </xdr:to>
    <xdr:sp macro="" textlink="">
      <xdr:nvSpPr>
        <xdr:cNvPr id="2" name="Retângulo: Cantos Arredondados 1">
          <a:extLst>
            <a:ext uri="{FF2B5EF4-FFF2-40B4-BE49-F238E27FC236}">
              <a16:creationId xmlns:a16="http://schemas.microsoft.com/office/drawing/2014/main" id="{2DFBE175-00B9-44A5-B50E-DAA93B94D1B9}"/>
            </a:ext>
          </a:extLst>
        </xdr:cNvPr>
        <xdr:cNvSpPr/>
      </xdr:nvSpPr>
      <xdr:spPr>
        <a:xfrm>
          <a:off x="11197168" y="105833"/>
          <a:ext cx="5376332" cy="4147609"/>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l"/>
          <a:r>
            <a:rPr lang="pt-BR" sz="1200" b="0">
              <a:solidFill>
                <a:sysClr val="windowText" lastClr="000000"/>
              </a:solidFill>
              <a:latin typeface="+mn-lt"/>
            </a:rPr>
            <a:t>OBS.1:</a:t>
          </a:r>
          <a:r>
            <a:rPr lang="pt-BR" sz="1200" b="0" baseline="0">
              <a:solidFill>
                <a:sysClr val="windowText" lastClr="000000"/>
              </a:solidFill>
              <a:latin typeface="+mn-lt"/>
            </a:rPr>
            <a:t> </a:t>
          </a:r>
          <a:r>
            <a:rPr lang="pt-BR" sz="1200" b="0">
              <a:solidFill>
                <a:sysClr val="windowText" lastClr="000000"/>
              </a:solidFill>
              <a:latin typeface="+mn-lt"/>
            </a:rPr>
            <a:t>CASO A</a:t>
          </a:r>
          <a:r>
            <a:rPr lang="pt-BR" sz="1200" b="0" baseline="0">
              <a:solidFill>
                <a:sysClr val="windowText" lastClr="000000"/>
              </a:solidFill>
              <a:latin typeface="+mn-lt"/>
            </a:rPr>
            <a:t> LICITANTE</a:t>
          </a:r>
          <a:r>
            <a:rPr lang="pt-BR" sz="1200" b="0">
              <a:solidFill>
                <a:sysClr val="windowText" lastClr="000000"/>
              </a:solidFill>
              <a:latin typeface="+mn-lt"/>
            </a:rPr>
            <a:t> SEJA OPTANTE PELO REGIME DE CONTRIBUIÇÃO</a:t>
          </a:r>
          <a:r>
            <a:rPr lang="pt-BR" sz="1200" b="0" baseline="0">
              <a:solidFill>
                <a:sysClr val="windowText" lastClr="000000"/>
              </a:solidFill>
              <a:latin typeface="+mn-lt"/>
            </a:rPr>
            <a:t> PREVIDENCIÁRIA SOBRE RECEITA BRUTA (CPRB) DEVERÁ SER INSERIDA A ALÍQUOTA DE ENQUADRAMENTO, ASSIM COMO DEVERÁ TER SEU DEMONSTRATIVO DE REGIME DEVIDAMENTE APRESENTADO.</a:t>
          </a:r>
        </a:p>
        <a:p>
          <a:pPr algn="l"/>
          <a:endParaRPr lang="pt-BR" sz="1200" b="0" baseline="0">
            <a:solidFill>
              <a:sysClr val="windowText" lastClr="000000"/>
            </a:solidFill>
            <a:latin typeface="+mn-lt"/>
          </a:endParaRPr>
        </a:p>
        <a:p>
          <a:pPr algn="l"/>
          <a:r>
            <a:rPr lang="pt-BR" sz="1200" b="0">
              <a:solidFill>
                <a:sysClr val="windowText" lastClr="000000"/>
              </a:solidFill>
              <a:effectLst/>
              <a:latin typeface="+mn-lt"/>
              <a:ea typeface="+mn-ea"/>
              <a:cs typeface="+mn-cs"/>
            </a:rPr>
            <a:t>OBS.2:</a:t>
          </a:r>
          <a:r>
            <a:rPr lang="pt-BR" sz="1200" b="0" baseline="0">
              <a:solidFill>
                <a:sysClr val="windowText" lastClr="000000"/>
              </a:solidFill>
              <a:effectLst/>
              <a:latin typeface="+mn-lt"/>
              <a:ea typeface="+mn-ea"/>
              <a:cs typeface="+mn-cs"/>
            </a:rPr>
            <a:t> </a:t>
          </a:r>
          <a:r>
            <a:rPr lang="pt-BR" sz="1200" b="0" baseline="0">
              <a:solidFill>
                <a:sysClr val="windowText" lastClr="000000"/>
              </a:solidFill>
              <a:latin typeface="+mn-lt"/>
            </a:rPr>
            <a:t>CASO A LICITANTE SEJA OPTANTE PELO CPRB, A MESMA DEVERÁ REALIZAR LINK DA ALÍQUOTA APRESENTADA NESTA ABA EM TODAS AS PLANILHAS DE MÃO DE OBRA, ALÉM DE CONFERIR SE OS CUSTOS INDIRETOS, TRIBUTOS E LUCRO (CITL) DA COMPOSIÇÃO DOS CUSTOS DOS SERVIÇOS LISTADOS, ESTÃO DE ACORDO COM SEU REGIME DE ENQUADRAMENTO.</a:t>
          </a:r>
        </a:p>
        <a:p>
          <a:pPr algn="l"/>
          <a:endParaRPr lang="pt-BR" sz="1200" b="0" baseline="0">
            <a:solidFill>
              <a:sysClr val="windowText" lastClr="000000"/>
            </a:solidFill>
            <a:latin typeface="+mn-lt"/>
          </a:endParaRPr>
        </a:p>
        <a:p>
          <a:pPr algn="l"/>
          <a:r>
            <a:rPr lang="pt-BR" sz="1200" b="0" baseline="0">
              <a:solidFill>
                <a:sysClr val="windowText" lastClr="000000"/>
              </a:solidFill>
              <a:latin typeface="+mn-lt"/>
            </a:rPr>
            <a:t>OBS.3: É DE RESPONSABILIDADE DA LICITANTE A CONFERÊNCIA DAS ALÍQUOTAS APRESENTADAS NESTA ABA COM AS INFORMAÇÕES NAS PLANILHAS DE MÃO DE OBRA E DE SERVIÇOS LISTADOS.</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143435</xdr:colOff>
      <xdr:row>1</xdr:row>
      <xdr:rowOff>215153</xdr:rowOff>
    </xdr:from>
    <xdr:to>
      <xdr:col>2</xdr:col>
      <xdr:colOff>655220</xdr:colOff>
      <xdr:row>1</xdr:row>
      <xdr:rowOff>842681</xdr:rowOff>
    </xdr:to>
    <xdr:pic>
      <xdr:nvPicPr>
        <xdr:cNvPr id="5" name="Gráfico 25">
          <a:extLst>
            <a:ext uri="{FF2B5EF4-FFF2-40B4-BE49-F238E27FC236}">
              <a16:creationId xmlns:a16="http://schemas.microsoft.com/office/drawing/2014/main" id="{8A7AF657-8709-4DF5-A6CC-A1B9C64BDE77}"/>
            </a:ext>
          </a:extLst>
        </xdr:cNvPr>
        <xdr:cNvPicPr>
          <a:picLocks noChangeAspect="1" noChangeArrowheads="1"/>
        </xdr:cNvPicPr>
      </xdr:nvPicPr>
      <xdr:blipFill>
        <a:blip xmlns:r="http://schemas.openxmlformats.org/officeDocument/2006/relationships" r:embed="rId1" cstate="print">
          <a:lum bright="-40000" contrast="-40000"/>
          <a:duotone>
            <a:prstClr val="black"/>
            <a:schemeClr val="accent3">
              <a:tint val="45000"/>
              <a:satMod val="400000"/>
            </a:schemeClr>
          </a:duotone>
          <a:extLst>
            <a:ext uri="{BEBA8EAE-BF5A-486C-A8C5-ECC9F3942E4B}">
              <a14:imgProps xmlns:a14="http://schemas.microsoft.com/office/drawing/2010/main">
                <a14:imgLayer r:embed="rId2">
                  <a14:imgEffect>
                    <a14:brightnessContrast bright="-40000" contrast="-40000"/>
                  </a14:imgEffect>
                </a14:imgLayer>
              </a14:imgProps>
            </a:ext>
            <a:ext uri="{28A0092B-C50C-407E-A947-70E740481C1C}">
              <a14:useLocalDpi xmlns:a14="http://schemas.microsoft.com/office/drawing/2010/main" val="0"/>
            </a:ext>
          </a:extLst>
        </a:blip>
        <a:srcRect/>
        <a:stretch>
          <a:fillRect/>
        </a:stretch>
      </xdr:blipFill>
      <xdr:spPr bwMode="auto">
        <a:xfrm>
          <a:off x="313764" y="394447"/>
          <a:ext cx="2268868" cy="627528"/>
        </a:xfrm>
        <a:prstGeom prst="rect">
          <a:avLst/>
        </a:prstGeom>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lanilha%20fechamento%20de%20Fatura%20ACORDO%20de%20N&#205;VEL%20de%20SERVI&#199;O%20(Produtos%20de%20Higien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ers\alexandre.moreira\Desktop\Ivanildo\Hist&#243;rico%20de%20demanda\2021\1%20-%20JAN_2021\2%20-%20FISCALIZA&#199;&#195;O\Simula&#231;&#227;o%20-%2039.%20SLA%20Medi&#231;&#227;o%20Salarios%20JANEIRO%20-%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chamento de Fatura Fiocruz"/>
      <sheetName val="Rateio por Unidade"/>
      <sheetName val="Avaliação Unidades_Pavilhão"/>
      <sheetName val="Tabela de ANS"/>
      <sheetName val="DADOS DOS GRÁFICOS"/>
      <sheetName val="Relatório Materiais de Higiene"/>
      <sheetName val="Operacional Mat. Higiene"/>
      <sheetName val="Gráfico de Rateio de Custos"/>
      <sheetName val="Gráfico % Não Conformidade ADM"/>
      <sheetName val="Gráfico % Não Conformidade HOSP"/>
      <sheetName val="QUESTIONÁRIO"/>
    </sheetNames>
    <sheetDataSet>
      <sheetData sheetId="0"/>
      <sheetData sheetId="1"/>
      <sheetData sheetId="2"/>
      <sheetData sheetId="3">
        <row r="14">
          <cell r="D14">
            <v>1</v>
          </cell>
          <cell r="E14">
            <v>1200000</v>
          </cell>
          <cell r="J14">
            <v>1</v>
          </cell>
          <cell r="K14">
            <v>2800000</v>
          </cell>
        </row>
      </sheetData>
      <sheetData sheetId="4"/>
      <sheetData sheetId="5">
        <row r="14">
          <cell r="B14">
            <v>1</v>
          </cell>
        </row>
      </sheetData>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 - GERENTE DE FACITIES"/>
      <sheetName val="II - Téc.Automação 44 horas"/>
      <sheetName val="II - Téc.Automação 12X36 DIURNO"/>
      <sheetName val="II - Téc.Automação 12X36 NOTURN"/>
      <sheetName val="OUTROS PROFISSIONAIS - ASS. ADM"/>
      <sheetName val="OUTROS PROFISSIONAIS - TST"/>
      <sheetName val="OUTROS PROFISSIONAIS - ALMOXARI"/>
      <sheetName val="OUTROS PROFISSIONAIS - ENG. ELT"/>
      <sheetName val="OUTROS PROFISSIONAIS - ENG. MEC"/>
      <sheetName val="OUTROS PROFISSIONAIS - PLANEJA2"/>
      <sheetName val="OUTROS PROFISSIONAIS - PLANEJAD"/>
      <sheetName val="Grupo 1 - IV - Recepção 00"/>
      <sheetName val="Grupo 2 - I - Limp. Supervisor"/>
      <sheetName val="Grupo 3 - VII - Aux.Serv.Geral "/>
      <sheetName val="Grupo 3 - VII - Oper. Roçadeira"/>
      <sheetName val="Grupo 3 - VII - Jardineiro"/>
      <sheetName val="OP.3 II -Bombeiro12X36DIURNO"/>
      <sheetName val="OP.3 II Bombeiro12X36NOTURNO"/>
      <sheetName val="GRUP4 IV -12X36DIURNO-VG ARM"/>
      <sheetName val="GRUP4-IV -12X36NOTURNO-VG ARM"/>
      <sheetName val="IV-12X36 VIG. Super Op -Diurno"/>
      <sheetName val="IV-12X36 VIG.Super Op-Noturno"/>
      <sheetName val="GRUP4-V-PORTEIRO 44 HORAS-00"/>
      <sheetName val="I - Posto 44H - ELETRICISTA"/>
      <sheetName val="I - Posto 44H - AUX ELETRICISTA"/>
      <sheetName val="II- Posto 44H-Bomb HIDRAULICO"/>
      <sheetName val="II- Posto 44H-Aux. Bomb HIDRAUL"/>
      <sheetName val="SLA- TRANSPORTE (2)"/>
      <sheetName val="SLA-GESTÃO FACILITIES"/>
      <sheetName val="SLA-SERVIÇOS SOB DEMANDA"/>
      <sheetName val="SLA-LIMPEZA"/>
      <sheetName val="SLA-RECEPÇAO"/>
      <sheetName val="SLA- TRANSPORTE"/>
      <sheetName val="SLA-Manutenção de Áreas Verdes"/>
      <sheetName val="SLA-Operador da ETE"/>
      <sheetName val="SLA-PORTEIRO"/>
      <sheetName val="SLA-VIGILANTE"/>
      <sheetName val="SLA-BOMBEIRO CIVIL"/>
      <sheetName val="SLA- INSTALAÇÕES ELETRICAS"/>
      <sheetName val="SLA- INSTALAÇÕES HIDRÁULICAS"/>
      <sheetName val="SLA-PREVENTIVA EQUIPAMENTOS"/>
      <sheetName val="Limpeza"/>
      <sheetName val="Operacional"/>
      <sheetName val="Relatório Serviços de DEMANDA"/>
      <sheetName val="Relatório SLA 1"/>
      <sheetName val="EXTRATO"/>
      <sheetName val="Planilha1"/>
      <sheetName val="Relatório Faturamento"/>
      <sheetName val="Relatório SLA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ow r="4">
          <cell r="M4">
            <v>8129.1036832230193</v>
          </cell>
        </row>
      </sheetData>
      <sheetData sheetId="42" refreshError="1"/>
      <sheetData sheetId="43">
        <row r="3">
          <cell r="L3">
            <v>2</v>
          </cell>
          <cell r="T3" t="str">
            <v>Serviços Gerais</v>
          </cell>
        </row>
        <row r="4">
          <cell r="T4" t="str">
            <v>Serviço de Vigilância e Segurança Patrimonial</v>
          </cell>
        </row>
        <row r="5">
          <cell r="T5" t="str">
            <v>Serviço Técnico</v>
          </cell>
        </row>
      </sheetData>
      <sheetData sheetId="44">
        <row r="32">
          <cell r="H32">
            <v>0.99936602870813396</v>
          </cell>
        </row>
      </sheetData>
      <sheetData sheetId="45">
        <row r="103">
          <cell r="B103">
            <v>3641.4723276369077</v>
          </cell>
        </row>
      </sheetData>
      <sheetData sheetId="46" refreshError="1"/>
      <sheetData sheetId="47"/>
      <sheetData sheetId="48" refreshError="1"/>
    </sheetDataSet>
  </externalBook>
</externalLink>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499984740745262"/>
  </sheetPr>
  <dimension ref="B2:D15"/>
  <sheetViews>
    <sheetView showGridLines="0" zoomScale="90" zoomScaleNormal="90" workbookViewId="0">
      <selection activeCell="D6" sqref="D6"/>
    </sheetView>
  </sheetViews>
  <sheetFormatPr defaultRowHeight="15" x14ac:dyDescent="0.25"/>
  <cols>
    <col min="1" max="1" width="2.42578125" customWidth="1"/>
    <col min="2" max="2" width="32" customWidth="1"/>
    <col min="3" max="3" width="120.7109375" customWidth="1"/>
    <col min="4" max="4" width="49" style="3" customWidth="1"/>
  </cols>
  <sheetData>
    <row r="2" spans="2:4" ht="51" customHeight="1" x14ac:dyDescent="0.25">
      <c r="B2" s="334" t="s">
        <v>0</v>
      </c>
      <c r="C2" s="334"/>
      <c r="D2" s="334"/>
    </row>
    <row r="3" spans="2:4" ht="23.25" customHeight="1" x14ac:dyDescent="0.25">
      <c r="B3" s="188" t="s">
        <v>1</v>
      </c>
      <c r="C3" s="188" t="s">
        <v>2</v>
      </c>
      <c r="D3" s="188" t="s">
        <v>3</v>
      </c>
    </row>
    <row r="4" spans="2:4" ht="33" customHeight="1" x14ac:dyDescent="0.25">
      <c r="B4" s="189" t="s">
        <v>4</v>
      </c>
      <c r="C4" s="190" t="s">
        <v>5</v>
      </c>
      <c r="D4" s="190" t="s">
        <v>6</v>
      </c>
    </row>
    <row r="5" spans="2:4" ht="30" customHeight="1" x14ac:dyDescent="0.25">
      <c r="B5" s="189" t="s">
        <v>7</v>
      </c>
      <c r="C5" s="190" t="s">
        <v>8</v>
      </c>
      <c r="D5" s="190" t="s">
        <v>9</v>
      </c>
    </row>
    <row r="6" spans="2:4" ht="76.5" x14ac:dyDescent="0.25">
      <c r="B6" s="189" t="s">
        <v>10</v>
      </c>
      <c r="C6" s="190" t="s">
        <v>11</v>
      </c>
      <c r="D6" s="190" t="s">
        <v>12</v>
      </c>
    </row>
    <row r="7" spans="2:4" ht="137.25" customHeight="1" x14ac:dyDescent="0.25">
      <c r="B7" s="189" t="s">
        <v>13</v>
      </c>
      <c r="C7" s="190" t="s">
        <v>14</v>
      </c>
      <c r="D7" s="190" t="s">
        <v>15</v>
      </c>
    </row>
    <row r="8" spans="2:4" ht="98.25" customHeight="1" x14ac:dyDescent="0.25">
      <c r="B8" s="189" t="s">
        <v>16</v>
      </c>
      <c r="C8" s="190" t="s">
        <v>17</v>
      </c>
      <c r="D8" s="190" t="s">
        <v>18</v>
      </c>
    </row>
    <row r="9" spans="2:4" ht="98.25" customHeight="1" x14ac:dyDescent="0.25">
      <c r="B9" s="189" t="s">
        <v>19</v>
      </c>
      <c r="C9" s="190" t="s">
        <v>20</v>
      </c>
      <c r="D9" s="190" t="s">
        <v>18</v>
      </c>
    </row>
    <row r="10" spans="2:4" ht="66" customHeight="1" x14ac:dyDescent="0.25">
      <c r="B10" s="189" t="s">
        <v>21</v>
      </c>
      <c r="C10" s="190" t="s">
        <v>22</v>
      </c>
      <c r="D10" s="190" t="s">
        <v>23</v>
      </c>
    </row>
    <row r="11" spans="2:4" ht="66" customHeight="1" x14ac:dyDescent="0.25">
      <c r="B11" s="189" t="s">
        <v>24</v>
      </c>
      <c r="C11" s="190" t="s">
        <v>25</v>
      </c>
      <c r="D11" s="190" t="s">
        <v>26</v>
      </c>
    </row>
    <row r="12" spans="2:4" ht="30" customHeight="1" x14ac:dyDescent="0.25">
      <c r="B12" s="189" t="s">
        <v>27</v>
      </c>
      <c r="C12" s="190" t="s">
        <v>28</v>
      </c>
      <c r="D12" s="190" t="s">
        <v>26</v>
      </c>
    </row>
    <row r="13" spans="2:4" ht="39" customHeight="1" x14ac:dyDescent="0.25">
      <c r="B13" s="189" t="s">
        <v>29</v>
      </c>
      <c r="C13" s="190" t="s">
        <v>30</v>
      </c>
      <c r="D13" s="190" t="s">
        <v>26</v>
      </c>
    </row>
    <row r="14" spans="2:4" ht="25.5" x14ac:dyDescent="0.25">
      <c r="B14" s="189" t="s">
        <v>31</v>
      </c>
      <c r="C14" s="190" t="s">
        <v>32</v>
      </c>
      <c r="D14" s="190" t="s">
        <v>18</v>
      </c>
    </row>
    <row r="15" spans="2:4" ht="38.25" x14ac:dyDescent="0.25">
      <c r="B15" s="189" t="s">
        <v>33</v>
      </c>
      <c r="C15" s="190" t="s">
        <v>34</v>
      </c>
      <c r="D15" s="190" t="s">
        <v>18</v>
      </c>
    </row>
  </sheetData>
  <mergeCells count="1">
    <mergeCell ref="B2:D2"/>
  </mergeCells>
  <pageMargins left="0.70866141732283472" right="0.70866141732283472" top="0.74803149606299213" bottom="0.74803149606299213" header="0.31496062992125984" footer="0.31496062992125984"/>
  <pageSetup paperSize="9" scale="4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D15C1-50A1-4F12-87FD-2EC33BE4D11C}">
  <sheetPr>
    <tabColor theme="0" tint="-0.499984740745262"/>
    <pageSetUpPr fitToPage="1"/>
  </sheetPr>
  <dimension ref="B1:L22"/>
  <sheetViews>
    <sheetView showGridLines="0" topLeftCell="D1" zoomScaleNormal="100" zoomScaleSheetLayoutView="100" workbookViewId="0">
      <selection activeCell="M22" sqref="M22:M23"/>
    </sheetView>
  </sheetViews>
  <sheetFormatPr defaultColWidth="9.140625" defaultRowHeight="12.75" x14ac:dyDescent="0.25"/>
  <cols>
    <col min="1" max="1" width="2.7109375" style="25" customWidth="1"/>
    <col min="2" max="2" width="17.5703125" style="23" customWidth="1"/>
    <col min="3" max="3" width="40" style="23" customWidth="1"/>
    <col min="4" max="4" width="9.5703125" style="28" customWidth="1"/>
    <col min="5" max="5" width="13.42578125" style="28" customWidth="1"/>
    <col min="6" max="6" width="16.42578125" style="23" customWidth="1"/>
    <col min="7" max="7" width="11.140625" style="23" customWidth="1"/>
    <col min="8" max="8" width="13.42578125" style="23" customWidth="1"/>
    <col min="9" max="9" width="16.28515625" style="23" customWidth="1"/>
    <col min="10" max="10" width="39.85546875" style="23" customWidth="1"/>
    <col min="11" max="11" width="24" style="166" customWidth="1"/>
    <col min="12" max="12" width="2.85546875" style="25" customWidth="1"/>
    <col min="13" max="16384" width="9.140625" style="25"/>
  </cols>
  <sheetData>
    <row r="1" spans="2:12" ht="13.5" thickBot="1" x14ac:dyDescent="0.3"/>
    <row r="2" spans="2:12" ht="19.5" thickBot="1" x14ac:dyDescent="0.3">
      <c r="B2" s="446" t="s">
        <v>471</v>
      </c>
      <c r="C2" s="446"/>
      <c r="D2" s="446"/>
      <c r="E2" s="446"/>
      <c r="F2" s="446"/>
      <c r="G2" s="446"/>
      <c r="H2" s="446"/>
      <c r="I2" s="446"/>
      <c r="J2" s="446"/>
      <c r="K2" s="446"/>
    </row>
    <row r="3" spans="2:12" ht="13.5" thickBot="1" x14ac:dyDescent="0.3">
      <c r="B3" s="433" t="s">
        <v>485</v>
      </c>
      <c r="C3" s="447"/>
      <c r="D3" s="447"/>
      <c r="E3" s="434"/>
      <c r="F3" s="434"/>
      <c r="G3" s="434"/>
      <c r="H3" s="434"/>
      <c r="I3" s="434"/>
      <c r="J3" s="448"/>
      <c r="K3" s="435"/>
    </row>
    <row r="4" spans="2:12" ht="13.5" thickBot="1" x14ac:dyDescent="0.3">
      <c r="B4" s="433" t="s">
        <v>486</v>
      </c>
      <c r="C4" s="447"/>
      <c r="D4" s="447"/>
      <c r="E4" s="434"/>
      <c r="F4" s="434"/>
      <c r="G4" s="434"/>
      <c r="H4" s="434"/>
      <c r="I4" s="434"/>
      <c r="J4" s="448"/>
      <c r="K4" s="435"/>
    </row>
    <row r="5" spans="2:12" ht="13.5" thickBot="1" x14ac:dyDescent="0.3">
      <c r="B5" s="433" t="s">
        <v>492</v>
      </c>
      <c r="C5" s="447"/>
      <c r="D5" s="447"/>
      <c r="E5" s="434"/>
      <c r="F5" s="434"/>
      <c r="G5" s="434"/>
      <c r="H5" s="434"/>
      <c r="I5" s="434"/>
      <c r="J5" s="448"/>
      <c r="K5" s="435"/>
    </row>
    <row r="6" spans="2:12" ht="15.75" thickBot="1" x14ac:dyDescent="0.3">
      <c r="B6" s="452" t="s">
        <v>151</v>
      </c>
      <c r="C6" s="453"/>
      <c r="D6" s="453"/>
      <c r="E6" s="453"/>
      <c r="F6" s="453"/>
      <c r="G6" s="453"/>
      <c r="H6" s="453"/>
      <c r="I6" s="453"/>
      <c r="J6" s="454"/>
      <c r="K6" s="228">
        <f>+RESUMO!G8</f>
        <v>1</v>
      </c>
    </row>
    <row r="7" spans="2:12" ht="15.75" thickBot="1" x14ac:dyDescent="0.3">
      <c r="B7" s="449" t="s">
        <v>297</v>
      </c>
      <c r="C7" s="450"/>
      <c r="D7" s="450"/>
      <c r="E7" s="450"/>
      <c r="F7" s="450"/>
      <c r="G7" s="450"/>
      <c r="H7" s="450"/>
      <c r="I7" s="450"/>
      <c r="J7" s="451"/>
      <c r="K7" s="229">
        <f>+K16</f>
        <v>0</v>
      </c>
    </row>
    <row r="8" spans="2:12" ht="15.75" thickBot="1" x14ac:dyDescent="0.3">
      <c r="B8" s="449" t="s">
        <v>358</v>
      </c>
      <c r="C8" s="450"/>
      <c r="D8" s="450"/>
      <c r="E8" s="450"/>
      <c r="F8" s="450"/>
      <c r="G8" s="450"/>
      <c r="H8" s="450"/>
      <c r="I8" s="450"/>
      <c r="J8" s="451"/>
      <c r="K8" s="229">
        <f>+K7*20%</f>
        <v>0</v>
      </c>
    </row>
    <row r="9" spans="2:12" ht="15.75" thickBot="1" x14ac:dyDescent="0.3">
      <c r="B9" s="457" t="s">
        <v>282</v>
      </c>
      <c r="C9" s="458"/>
      <c r="D9" s="458"/>
      <c r="E9" s="458"/>
      <c r="F9" s="458"/>
      <c r="G9" s="458"/>
      <c r="H9" s="458"/>
      <c r="I9" s="458"/>
      <c r="J9" s="459"/>
      <c r="K9" s="230">
        <f>SUM(K7+K8)/12/K6</f>
        <v>0</v>
      </c>
      <c r="L9" s="167"/>
    </row>
    <row r="10" spans="2:12" s="175" customFormat="1" ht="15.75" thickBot="1" x14ac:dyDescent="0.3">
      <c r="B10" s="444" t="s">
        <v>298</v>
      </c>
      <c r="C10" s="444" t="s">
        <v>299</v>
      </c>
      <c r="D10" s="444" t="s">
        <v>284</v>
      </c>
      <c r="E10" s="444" t="s">
        <v>285</v>
      </c>
      <c r="F10" s="444" t="s">
        <v>300</v>
      </c>
      <c r="G10" s="176"/>
      <c r="H10" s="455" t="s">
        <v>286</v>
      </c>
      <c r="I10" s="455"/>
      <c r="J10" s="456"/>
      <c r="K10" s="456"/>
    </row>
    <row r="11" spans="2:12" s="175" customFormat="1" ht="72" thickBot="1" x14ac:dyDescent="0.3">
      <c r="B11" s="445"/>
      <c r="C11" s="445"/>
      <c r="D11" s="445"/>
      <c r="E11" s="445"/>
      <c r="F11" s="445"/>
      <c r="G11" s="178" t="s">
        <v>301</v>
      </c>
      <c r="H11" s="177" t="s">
        <v>302</v>
      </c>
      <c r="I11" s="179" t="s">
        <v>303</v>
      </c>
      <c r="J11" s="247" t="s">
        <v>359</v>
      </c>
      <c r="K11" s="231" t="s">
        <v>305</v>
      </c>
    </row>
    <row r="12" spans="2:12" s="26" customFormat="1" ht="23.25" thickBot="1" x14ac:dyDescent="0.3">
      <c r="B12" s="56" t="s">
        <v>360</v>
      </c>
      <c r="C12" s="56" t="s">
        <v>361</v>
      </c>
      <c r="D12" s="55" t="s">
        <v>284</v>
      </c>
      <c r="E12" s="248">
        <v>1</v>
      </c>
      <c r="F12" s="168">
        <v>5</v>
      </c>
      <c r="G12" s="169">
        <v>0.2</v>
      </c>
      <c r="H12" s="174"/>
      <c r="I12" s="160">
        <f>H12*E12</f>
        <v>0</v>
      </c>
      <c r="J12" s="170">
        <f t="shared" ref="J12:J14" si="0">((E12*H12)*(1-G12))/F12/12</f>
        <v>0</v>
      </c>
      <c r="K12" s="181">
        <f t="shared" ref="K12:K14" si="1">J12*12</f>
        <v>0</v>
      </c>
      <c r="L12" s="164"/>
    </row>
    <row r="13" spans="2:12" s="26" customFormat="1" ht="13.5" thickBot="1" x14ac:dyDescent="0.3">
      <c r="B13" s="56"/>
      <c r="C13" s="56"/>
      <c r="D13" s="55"/>
      <c r="E13" s="248"/>
      <c r="F13" s="168">
        <v>5</v>
      </c>
      <c r="G13" s="169">
        <v>0.2</v>
      </c>
      <c r="H13" s="174"/>
      <c r="I13" s="171">
        <f t="shared" ref="I13:I14" si="2">H13*E13</f>
        <v>0</v>
      </c>
      <c r="J13" s="171">
        <f t="shared" si="0"/>
        <v>0</v>
      </c>
      <c r="K13" s="182">
        <f t="shared" si="1"/>
        <v>0</v>
      </c>
      <c r="L13" s="25"/>
    </row>
    <row r="14" spans="2:12" s="26" customFormat="1" ht="13.5" thickBot="1" x14ac:dyDescent="0.3">
      <c r="B14" s="56"/>
      <c r="C14" s="56"/>
      <c r="D14" s="55"/>
      <c r="E14" s="248"/>
      <c r="F14" s="168">
        <v>5</v>
      </c>
      <c r="G14" s="169">
        <v>0.2</v>
      </c>
      <c r="H14" s="174"/>
      <c r="I14" s="171">
        <f t="shared" si="2"/>
        <v>0</v>
      </c>
      <c r="J14" s="171">
        <f t="shared" si="0"/>
        <v>0</v>
      </c>
      <c r="K14" s="182">
        <f t="shared" si="1"/>
        <v>0</v>
      </c>
      <c r="L14" s="25"/>
    </row>
    <row r="15" spans="2:12" s="26" customFormat="1" thickBot="1" x14ac:dyDescent="0.3">
      <c r="B15" s="56"/>
      <c r="C15" s="56"/>
      <c r="D15" s="55"/>
      <c r="E15" s="248"/>
      <c r="F15" s="168">
        <v>5</v>
      </c>
      <c r="G15" s="169">
        <v>0.2</v>
      </c>
      <c r="H15" s="174"/>
      <c r="I15" s="171">
        <f t="shared" ref="I15" si="3">H15*E15</f>
        <v>0</v>
      </c>
      <c r="J15" s="171">
        <f t="shared" ref="J15" si="4">((E15*H15)*(1-G15))/F15/12</f>
        <v>0</v>
      </c>
      <c r="K15" s="182">
        <f t="shared" ref="K15" si="5">J15*12</f>
        <v>0</v>
      </c>
    </row>
    <row r="16" spans="2:12" s="26" customFormat="1" ht="21.75" customHeight="1" x14ac:dyDescent="0.25">
      <c r="B16" s="441" t="s">
        <v>362</v>
      </c>
      <c r="C16" s="442"/>
      <c r="D16" s="443"/>
      <c r="E16" s="443"/>
      <c r="F16" s="443"/>
      <c r="G16" s="443"/>
      <c r="H16" s="443"/>
      <c r="I16" s="180">
        <f>+SUM(I12:I15)</f>
        <v>0</v>
      </c>
      <c r="J16" s="180">
        <f>+SUM(J12:J15)</f>
        <v>0</v>
      </c>
      <c r="K16" s="180">
        <f>+SUM(K12:K15)</f>
        <v>0</v>
      </c>
    </row>
    <row r="17" spans="2:11" s="26" customFormat="1" ht="12" x14ac:dyDescent="0.25">
      <c r="B17" s="24"/>
      <c r="C17" s="24"/>
      <c r="D17" s="27"/>
      <c r="E17" s="27"/>
      <c r="F17" s="24"/>
      <c r="G17" s="24"/>
      <c r="H17" s="24"/>
      <c r="I17" s="24"/>
      <c r="J17" s="24"/>
      <c r="K17" s="165"/>
    </row>
    <row r="22" spans="2:11" x14ac:dyDescent="0.25">
      <c r="J22" s="261"/>
    </row>
  </sheetData>
  <autoFilter ref="B10:K17" xr:uid="{00000000-0009-0000-0000-00001D000000}">
    <filterColumn colId="6" showButton="0"/>
    <filterColumn colId="7" showButton="0"/>
    <filterColumn colId="8" showButton="0"/>
  </autoFilter>
  <mergeCells count="15">
    <mergeCell ref="B16:H16"/>
    <mergeCell ref="B7:J7"/>
    <mergeCell ref="B9:J9"/>
    <mergeCell ref="B10:B11"/>
    <mergeCell ref="C10:C11"/>
    <mergeCell ref="D10:D11"/>
    <mergeCell ref="E10:E11"/>
    <mergeCell ref="F10:F11"/>
    <mergeCell ref="H10:K10"/>
    <mergeCell ref="B8:J8"/>
    <mergeCell ref="B2:K2"/>
    <mergeCell ref="B3:K3"/>
    <mergeCell ref="B4:K4"/>
    <mergeCell ref="B5:K5"/>
    <mergeCell ref="B6:J6"/>
  </mergeCells>
  <phoneticPr fontId="8" type="noConversion"/>
  <pageMargins left="0.70866141732283472" right="0.70866141732283472" top="0.74803149606299213" bottom="0.74803149606299213" header="0.31496062992125984" footer="0.31496062992125984"/>
  <pageSetup paperSize="9" scale="6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0" tint="-0.499984740745262"/>
  </sheetPr>
  <dimension ref="A1:M75"/>
  <sheetViews>
    <sheetView showGridLines="0" tabSelected="1" zoomScaleNormal="100" zoomScaleSheetLayoutView="85" workbookViewId="0">
      <pane ySplit="6" topLeftCell="A7" activePane="bottomLeft" state="frozen"/>
      <selection pane="bottomLeft" activeCell="H16" sqref="H16"/>
    </sheetView>
  </sheetViews>
  <sheetFormatPr defaultColWidth="9.140625" defaultRowHeight="15.75" x14ac:dyDescent="0.25"/>
  <cols>
    <col min="1" max="1" width="1.5703125" style="15" customWidth="1"/>
    <col min="2" max="2" width="5.42578125" style="127" customWidth="1"/>
    <col min="3" max="3" width="13.85546875" style="127" customWidth="1"/>
    <col min="4" max="4" width="17" style="22" customWidth="1"/>
    <col min="5" max="6" width="11.5703125" style="127" customWidth="1"/>
    <col min="7" max="7" width="35.28515625" style="131" bestFit="1" customWidth="1"/>
    <col min="8" max="8" width="14.85546875" style="132" bestFit="1" customWidth="1"/>
    <col min="9" max="9" width="21.140625" style="137" customWidth="1"/>
    <col min="10" max="10" width="9.28515625" style="127" customWidth="1"/>
    <col min="11" max="11" width="15.42578125" style="15" customWidth="1"/>
    <col min="12" max="12" width="16.5703125" style="298" customWidth="1"/>
    <col min="13" max="13" width="19.42578125" style="15" customWidth="1"/>
    <col min="14" max="16384" width="9.140625" style="15"/>
  </cols>
  <sheetData>
    <row r="1" spans="1:13" ht="6" customHeight="1" x14ac:dyDescent="0.25">
      <c r="B1" s="141"/>
      <c r="C1" s="141"/>
      <c r="D1" s="460"/>
      <c r="E1" s="460"/>
      <c r="F1" s="333"/>
      <c r="G1" s="128"/>
      <c r="H1" s="129"/>
      <c r="I1" s="136"/>
      <c r="J1" s="128"/>
    </row>
    <row r="2" spans="1:13" ht="27.75" customHeight="1" x14ac:dyDescent="0.25">
      <c r="B2" s="461" t="s">
        <v>472</v>
      </c>
      <c r="C2" s="462"/>
      <c r="D2" s="462"/>
      <c r="E2" s="462"/>
      <c r="F2" s="462"/>
      <c r="G2" s="462"/>
      <c r="H2" s="462"/>
      <c r="I2" s="462"/>
      <c r="J2" s="462"/>
      <c r="K2" s="462"/>
      <c r="L2" s="462"/>
      <c r="M2" s="463"/>
    </row>
    <row r="3" spans="1:13" ht="3" customHeight="1" x14ac:dyDescent="0.25">
      <c r="B3" s="292"/>
      <c r="C3" s="263"/>
      <c r="D3" s="264"/>
      <c r="E3" s="265"/>
      <c r="F3" s="265"/>
      <c r="G3" s="266"/>
      <c r="H3" s="266"/>
      <c r="I3" s="267"/>
      <c r="J3" s="268"/>
      <c r="L3" s="299"/>
      <c r="M3" s="293"/>
    </row>
    <row r="4" spans="1:13" s="12" customFormat="1" ht="24.75" customHeight="1" x14ac:dyDescent="0.25">
      <c r="A4" s="15"/>
      <c r="B4" s="464" t="s">
        <v>478</v>
      </c>
      <c r="C4" s="465"/>
      <c r="D4" s="465"/>
      <c r="E4" s="465"/>
      <c r="F4" s="465"/>
      <c r="G4" s="465"/>
      <c r="H4" s="465"/>
      <c r="I4" s="465"/>
      <c r="J4" s="465"/>
      <c r="K4" s="465"/>
      <c r="L4" s="465"/>
      <c r="M4" s="305">
        <f>+$M$60</f>
        <v>0</v>
      </c>
    </row>
    <row r="5" spans="1:13" s="12" customFormat="1" ht="3.75" customHeight="1" x14ac:dyDescent="0.25">
      <c r="A5" s="15"/>
      <c r="B5" s="294"/>
      <c r="C5" s="15"/>
      <c r="D5" s="15"/>
      <c r="E5" s="15"/>
      <c r="F5" s="15"/>
      <c r="G5" s="15"/>
      <c r="H5" s="15"/>
      <c r="I5" s="15"/>
      <c r="J5" s="15"/>
      <c r="K5" s="15"/>
      <c r="L5" s="299"/>
      <c r="M5" s="295"/>
    </row>
    <row r="6" spans="1:13" s="12" customFormat="1" ht="19.5" customHeight="1" thickBot="1" x14ac:dyDescent="0.3">
      <c r="A6" s="15"/>
      <c r="B6" s="314" t="s">
        <v>484</v>
      </c>
      <c r="C6" s="315" t="s">
        <v>385</v>
      </c>
      <c r="D6" s="315" t="s">
        <v>386</v>
      </c>
      <c r="E6" s="315" t="s">
        <v>387</v>
      </c>
      <c r="F6" s="315" t="s">
        <v>284</v>
      </c>
      <c r="G6" s="315" t="s">
        <v>388</v>
      </c>
      <c r="H6" s="315" t="s">
        <v>389</v>
      </c>
      <c r="I6" s="315" t="s">
        <v>390</v>
      </c>
      <c r="J6" s="315" t="s">
        <v>391</v>
      </c>
      <c r="K6" s="315" t="s">
        <v>392</v>
      </c>
      <c r="L6" s="316" t="s">
        <v>474</v>
      </c>
      <c r="M6" s="317" t="s">
        <v>476</v>
      </c>
    </row>
    <row r="7" spans="1:13" s="12" customFormat="1" ht="20.100000000000001" customHeight="1" thickBot="1" x14ac:dyDescent="0.3">
      <c r="A7" s="15"/>
      <c r="B7" s="312">
        <v>1</v>
      </c>
      <c r="C7" s="269">
        <v>1987</v>
      </c>
      <c r="D7" s="269" t="s">
        <v>393</v>
      </c>
      <c r="E7" s="269" t="s">
        <v>394</v>
      </c>
      <c r="F7" s="269" t="s">
        <v>511</v>
      </c>
      <c r="G7" s="269" t="s">
        <v>512</v>
      </c>
      <c r="H7" s="269" t="s">
        <v>396</v>
      </c>
      <c r="I7" s="269" t="s">
        <v>396</v>
      </c>
      <c r="J7" s="269">
        <v>2</v>
      </c>
      <c r="K7" s="269" t="s">
        <v>397</v>
      </c>
      <c r="L7" s="313"/>
      <c r="M7" s="297">
        <f t="shared" ref="M7:M35" si="0">+L7*12</f>
        <v>0</v>
      </c>
    </row>
    <row r="8" spans="1:13" s="12" customFormat="1" ht="20.100000000000001" customHeight="1" thickBot="1" x14ac:dyDescent="0.3">
      <c r="A8" s="15"/>
      <c r="B8" s="312">
        <v>2</v>
      </c>
      <c r="C8" s="269">
        <v>373</v>
      </c>
      <c r="D8" s="269" t="s">
        <v>393</v>
      </c>
      <c r="E8" s="269" t="s">
        <v>394</v>
      </c>
      <c r="F8" s="269" t="s">
        <v>513</v>
      </c>
      <c r="G8" s="269" t="s">
        <v>514</v>
      </c>
      <c r="H8" s="269" t="s">
        <v>398</v>
      </c>
      <c r="I8" s="269" t="s">
        <v>399</v>
      </c>
      <c r="J8" s="269">
        <v>5</v>
      </c>
      <c r="K8" s="269" t="s">
        <v>400</v>
      </c>
      <c r="L8" s="300"/>
      <c r="M8" s="297">
        <f t="shared" si="0"/>
        <v>0</v>
      </c>
    </row>
    <row r="9" spans="1:13" s="12" customFormat="1" ht="20.100000000000001" customHeight="1" thickBot="1" x14ac:dyDescent="0.3">
      <c r="A9" s="15"/>
      <c r="B9" s="312">
        <v>3</v>
      </c>
      <c r="C9" s="269">
        <v>4873</v>
      </c>
      <c r="D9" s="269" t="s">
        <v>393</v>
      </c>
      <c r="E9" s="269" t="s">
        <v>394</v>
      </c>
      <c r="F9" s="269" t="s">
        <v>513</v>
      </c>
      <c r="G9" s="269" t="s">
        <v>514</v>
      </c>
      <c r="H9" s="269" t="s">
        <v>398</v>
      </c>
      <c r="I9" s="269" t="s">
        <v>401</v>
      </c>
      <c r="J9" s="269">
        <v>5</v>
      </c>
      <c r="K9" s="269" t="s">
        <v>402</v>
      </c>
      <c r="L9" s="300"/>
      <c r="M9" s="297">
        <f t="shared" si="0"/>
        <v>0</v>
      </c>
    </row>
    <row r="10" spans="1:13" s="12" customFormat="1" ht="20.100000000000001" customHeight="1" thickBot="1" x14ac:dyDescent="0.3">
      <c r="A10" s="15"/>
      <c r="B10" s="312">
        <v>4</v>
      </c>
      <c r="C10" s="269">
        <v>10097</v>
      </c>
      <c r="D10" s="269" t="s">
        <v>393</v>
      </c>
      <c r="E10" s="269" t="s">
        <v>394</v>
      </c>
      <c r="F10" s="269" t="s">
        <v>513</v>
      </c>
      <c r="G10" s="269" t="s">
        <v>514</v>
      </c>
      <c r="H10" s="269" t="s">
        <v>403</v>
      </c>
      <c r="I10" s="269" t="s">
        <v>404</v>
      </c>
      <c r="J10" s="269">
        <v>6</v>
      </c>
      <c r="K10" s="269" t="s">
        <v>405</v>
      </c>
      <c r="L10" s="300"/>
      <c r="M10" s="297">
        <f t="shared" si="0"/>
        <v>0</v>
      </c>
    </row>
    <row r="11" spans="1:13" s="12" customFormat="1" ht="20.100000000000001" customHeight="1" thickBot="1" x14ac:dyDescent="0.3">
      <c r="A11" s="15"/>
      <c r="B11" s="312">
        <v>5</v>
      </c>
      <c r="C11" s="269" t="s">
        <v>406</v>
      </c>
      <c r="D11" s="269" t="s">
        <v>393</v>
      </c>
      <c r="E11" s="269" t="s">
        <v>394</v>
      </c>
      <c r="F11" s="269" t="s">
        <v>515</v>
      </c>
      <c r="G11" s="269" t="s">
        <v>516</v>
      </c>
      <c r="H11" s="269" t="s">
        <v>407</v>
      </c>
      <c r="I11" s="269" t="s">
        <v>401</v>
      </c>
      <c r="J11" s="269">
        <v>5</v>
      </c>
      <c r="K11" s="269" t="s">
        <v>408</v>
      </c>
      <c r="L11" s="300"/>
      <c r="M11" s="297">
        <f t="shared" si="0"/>
        <v>0</v>
      </c>
    </row>
    <row r="12" spans="1:13" s="12" customFormat="1" ht="20.100000000000001" customHeight="1" thickBot="1" x14ac:dyDescent="0.3">
      <c r="A12" s="15"/>
      <c r="B12" s="312">
        <v>6</v>
      </c>
      <c r="C12" s="269">
        <v>50189</v>
      </c>
      <c r="D12" s="269" t="s">
        <v>393</v>
      </c>
      <c r="E12" s="269" t="s">
        <v>394</v>
      </c>
      <c r="F12" s="269" t="s">
        <v>517</v>
      </c>
      <c r="G12" s="269" t="s">
        <v>409</v>
      </c>
      <c r="H12" s="269" t="s">
        <v>410</v>
      </c>
      <c r="I12" s="269" t="s">
        <v>401</v>
      </c>
      <c r="J12" s="269">
        <v>3</v>
      </c>
      <c r="K12" s="269" t="s">
        <v>411</v>
      </c>
      <c r="L12" s="300"/>
      <c r="M12" s="297">
        <f t="shared" si="0"/>
        <v>0</v>
      </c>
    </row>
    <row r="13" spans="1:13" s="12" customFormat="1" ht="20.100000000000001" customHeight="1" thickBot="1" x14ac:dyDescent="0.3">
      <c r="A13" s="15"/>
      <c r="B13" s="312">
        <v>7</v>
      </c>
      <c r="C13" s="269">
        <v>10100</v>
      </c>
      <c r="D13" s="269" t="s">
        <v>393</v>
      </c>
      <c r="E13" s="269" t="s">
        <v>394</v>
      </c>
      <c r="F13" s="269" t="s">
        <v>412</v>
      </c>
      <c r="G13" s="269" t="s">
        <v>412</v>
      </c>
      <c r="H13" s="269" t="s">
        <v>413</v>
      </c>
      <c r="I13" s="269" t="s">
        <v>401</v>
      </c>
      <c r="J13" s="269">
        <v>2</v>
      </c>
      <c r="K13" s="269" t="s">
        <v>411</v>
      </c>
      <c r="L13" s="300"/>
      <c r="M13" s="297">
        <f t="shared" si="0"/>
        <v>0</v>
      </c>
    </row>
    <row r="14" spans="1:13" s="12" customFormat="1" ht="20.100000000000001" customHeight="1" thickBot="1" x14ac:dyDescent="0.3">
      <c r="A14" s="15"/>
      <c r="B14" s="312">
        <v>8</v>
      </c>
      <c r="C14" s="269">
        <v>21028</v>
      </c>
      <c r="D14" s="269" t="s">
        <v>393</v>
      </c>
      <c r="E14" s="269" t="s">
        <v>394</v>
      </c>
      <c r="F14" s="269" t="s">
        <v>513</v>
      </c>
      <c r="G14" s="269" t="s">
        <v>518</v>
      </c>
      <c r="H14" s="269" t="s">
        <v>414</v>
      </c>
      <c r="I14" s="269" t="s">
        <v>401</v>
      </c>
      <c r="J14" s="269">
        <v>6</v>
      </c>
      <c r="K14" s="269" t="s">
        <v>415</v>
      </c>
      <c r="L14" s="300"/>
      <c r="M14" s="297">
        <f t="shared" si="0"/>
        <v>0</v>
      </c>
    </row>
    <row r="15" spans="1:13" s="12" customFormat="1" ht="20.100000000000001" customHeight="1" thickBot="1" x14ac:dyDescent="0.3">
      <c r="A15" s="15"/>
      <c r="B15" s="312">
        <v>9</v>
      </c>
      <c r="C15" s="269">
        <v>21029</v>
      </c>
      <c r="D15" s="269" t="s">
        <v>393</v>
      </c>
      <c r="E15" s="269" t="s">
        <v>394</v>
      </c>
      <c r="F15" s="269" t="s">
        <v>513</v>
      </c>
      <c r="G15" s="269" t="s">
        <v>518</v>
      </c>
      <c r="H15" s="269" t="s">
        <v>414</v>
      </c>
      <c r="I15" s="269" t="s">
        <v>401</v>
      </c>
      <c r="J15" s="269">
        <v>6</v>
      </c>
      <c r="K15" s="269" t="s">
        <v>415</v>
      </c>
      <c r="L15" s="300"/>
      <c r="M15" s="297">
        <f t="shared" si="0"/>
        <v>0</v>
      </c>
    </row>
    <row r="16" spans="1:13" s="12" customFormat="1" ht="20.100000000000001" customHeight="1" thickBot="1" x14ac:dyDescent="0.3">
      <c r="A16" s="15"/>
      <c r="B16" s="312">
        <v>10</v>
      </c>
      <c r="C16" s="269">
        <v>21030</v>
      </c>
      <c r="D16" s="269" t="s">
        <v>393</v>
      </c>
      <c r="E16" s="269" t="s">
        <v>394</v>
      </c>
      <c r="F16" s="269" t="s">
        <v>513</v>
      </c>
      <c r="G16" s="269" t="s">
        <v>518</v>
      </c>
      <c r="H16" s="269" t="s">
        <v>414</v>
      </c>
      <c r="I16" s="269" t="s">
        <v>401</v>
      </c>
      <c r="J16" s="269">
        <v>6</v>
      </c>
      <c r="K16" s="269" t="s">
        <v>415</v>
      </c>
      <c r="L16" s="300"/>
      <c r="M16" s="297">
        <f t="shared" si="0"/>
        <v>0</v>
      </c>
    </row>
    <row r="17" spans="1:13" s="12" customFormat="1" ht="20.100000000000001" customHeight="1" thickBot="1" x14ac:dyDescent="0.3">
      <c r="A17" s="15"/>
      <c r="B17" s="312">
        <v>11</v>
      </c>
      <c r="C17" s="269">
        <v>48247</v>
      </c>
      <c r="D17" s="269" t="s">
        <v>393</v>
      </c>
      <c r="E17" s="269" t="s">
        <v>394</v>
      </c>
      <c r="F17" s="269" t="s">
        <v>519</v>
      </c>
      <c r="G17" s="269" t="s">
        <v>416</v>
      </c>
      <c r="H17" s="269" t="s">
        <v>410</v>
      </c>
      <c r="I17" s="269" t="s">
        <v>417</v>
      </c>
      <c r="J17" s="269">
        <v>3</v>
      </c>
      <c r="K17" s="269" t="s">
        <v>418</v>
      </c>
      <c r="L17" s="300"/>
      <c r="M17" s="297">
        <f t="shared" si="0"/>
        <v>0</v>
      </c>
    </row>
    <row r="18" spans="1:13" s="12" customFormat="1" ht="20.100000000000001" customHeight="1" thickBot="1" x14ac:dyDescent="0.3">
      <c r="A18" s="15"/>
      <c r="B18" s="312">
        <v>12</v>
      </c>
      <c r="C18" s="269">
        <v>80135</v>
      </c>
      <c r="D18" s="269" t="s">
        <v>393</v>
      </c>
      <c r="E18" s="269" t="s">
        <v>394</v>
      </c>
      <c r="F18" s="269" t="s">
        <v>520</v>
      </c>
      <c r="G18" s="269" t="s">
        <v>419</v>
      </c>
      <c r="H18" s="269" t="s">
        <v>396</v>
      </c>
      <c r="I18" s="269" t="s">
        <v>404</v>
      </c>
      <c r="J18" s="269">
        <v>4</v>
      </c>
      <c r="K18" s="269" t="s">
        <v>402</v>
      </c>
      <c r="L18" s="300"/>
      <c r="M18" s="297">
        <f t="shared" si="0"/>
        <v>0</v>
      </c>
    </row>
    <row r="19" spans="1:13" s="12" customFormat="1" ht="20.100000000000001" customHeight="1" thickBot="1" x14ac:dyDescent="0.3">
      <c r="A19" s="15"/>
      <c r="B19" s="312">
        <v>13</v>
      </c>
      <c r="C19" s="269">
        <v>3755</v>
      </c>
      <c r="D19" s="269" t="s">
        <v>393</v>
      </c>
      <c r="E19" s="269" t="s">
        <v>394</v>
      </c>
      <c r="F19" s="269" t="s">
        <v>513</v>
      </c>
      <c r="G19" s="269" t="s">
        <v>521</v>
      </c>
      <c r="H19" s="269" t="s">
        <v>396</v>
      </c>
      <c r="I19" s="269" t="s">
        <v>401</v>
      </c>
      <c r="J19" s="269">
        <v>6</v>
      </c>
      <c r="K19" s="269" t="s">
        <v>420</v>
      </c>
      <c r="L19" s="300"/>
      <c r="M19" s="297">
        <f t="shared" si="0"/>
        <v>0</v>
      </c>
    </row>
    <row r="20" spans="1:13" s="12" customFormat="1" ht="20.100000000000001" customHeight="1" thickBot="1" x14ac:dyDescent="0.3">
      <c r="A20" s="15"/>
      <c r="B20" s="312">
        <v>14</v>
      </c>
      <c r="C20" s="269">
        <v>46224</v>
      </c>
      <c r="D20" s="269" t="s">
        <v>393</v>
      </c>
      <c r="E20" s="269" t="s">
        <v>394</v>
      </c>
      <c r="F20" s="269" t="s">
        <v>513</v>
      </c>
      <c r="G20" s="269" t="s">
        <v>521</v>
      </c>
      <c r="H20" s="269" t="s">
        <v>396</v>
      </c>
      <c r="I20" s="269" t="s">
        <v>417</v>
      </c>
      <c r="J20" s="269">
        <v>6</v>
      </c>
      <c r="K20" s="269" t="s">
        <v>408</v>
      </c>
      <c r="L20" s="300"/>
      <c r="M20" s="297">
        <f t="shared" si="0"/>
        <v>0</v>
      </c>
    </row>
    <row r="21" spans="1:13" s="12" customFormat="1" ht="20.100000000000001" customHeight="1" thickBot="1" x14ac:dyDescent="0.3">
      <c r="A21" s="15"/>
      <c r="B21" s="312">
        <v>15</v>
      </c>
      <c r="C21" s="269">
        <v>4067</v>
      </c>
      <c r="D21" s="269" t="s">
        <v>393</v>
      </c>
      <c r="E21" s="269" t="s">
        <v>394</v>
      </c>
      <c r="F21" s="269" t="s">
        <v>517</v>
      </c>
      <c r="G21" s="269" t="s">
        <v>522</v>
      </c>
      <c r="H21" s="269" t="s">
        <v>421</v>
      </c>
      <c r="I21" s="269" t="s">
        <v>401</v>
      </c>
      <c r="J21" s="269">
        <v>3</v>
      </c>
      <c r="K21" s="269" t="s">
        <v>411</v>
      </c>
      <c r="L21" s="300"/>
      <c r="M21" s="297">
        <f t="shared" si="0"/>
        <v>0</v>
      </c>
    </row>
    <row r="22" spans="1:13" s="12" customFormat="1" ht="20.100000000000001" customHeight="1" thickBot="1" x14ac:dyDescent="0.3">
      <c r="A22" s="15"/>
      <c r="B22" s="312">
        <v>16</v>
      </c>
      <c r="C22" s="269" t="s">
        <v>422</v>
      </c>
      <c r="D22" s="269" t="s">
        <v>393</v>
      </c>
      <c r="E22" s="269" t="s">
        <v>423</v>
      </c>
      <c r="F22" s="269" t="s">
        <v>423</v>
      </c>
      <c r="G22" s="269" t="s">
        <v>523</v>
      </c>
      <c r="H22" s="269" t="s">
        <v>407</v>
      </c>
      <c r="I22" s="269" t="s">
        <v>401</v>
      </c>
      <c r="J22" s="269">
        <v>6</v>
      </c>
      <c r="K22" s="269" t="s">
        <v>424</v>
      </c>
      <c r="L22" s="300"/>
      <c r="M22" s="297">
        <f t="shared" si="0"/>
        <v>0</v>
      </c>
    </row>
    <row r="23" spans="1:13" s="12" customFormat="1" ht="20.100000000000001" customHeight="1" thickBot="1" x14ac:dyDescent="0.3">
      <c r="A23" s="15"/>
      <c r="B23" s="312">
        <v>17</v>
      </c>
      <c r="C23" s="269">
        <v>11273</v>
      </c>
      <c r="D23" s="269" t="s">
        <v>444</v>
      </c>
      <c r="E23" s="269" t="s">
        <v>394</v>
      </c>
      <c r="F23" s="269" t="s">
        <v>515</v>
      </c>
      <c r="G23" s="269" t="s">
        <v>524</v>
      </c>
      <c r="H23" s="269" t="s">
        <v>475</v>
      </c>
      <c r="I23" s="269" t="s">
        <v>461</v>
      </c>
      <c r="J23" s="269">
        <v>3</v>
      </c>
      <c r="K23" s="269" t="s">
        <v>448</v>
      </c>
      <c r="L23" s="300"/>
      <c r="M23" s="297">
        <f t="shared" si="0"/>
        <v>0</v>
      </c>
    </row>
    <row r="24" spans="1:13" s="12" customFormat="1" ht="20.100000000000001" customHeight="1" thickBot="1" x14ac:dyDescent="0.3">
      <c r="A24" s="15"/>
      <c r="B24" s="312">
        <v>18</v>
      </c>
      <c r="C24" s="269" t="s">
        <v>425</v>
      </c>
      <c r="D24" s="269" t="s">
        <v>393</v>
      </c>
      <c r="E24" s="269" t="s">
        <v>426</v>
      </c>
      <c r="F24" s="269" t="s">
        <v>515</v>
      </c>
      <c r="G24" s="269" t="s">
        <v>427</v>
      </c>
      <c r="H24" s="269" t="s">
        <v>428</v>
      </c>
      <c r="I24" s="269" t="s">
        <v>428</v>
      </c>
      <c r="J24" s="269">
        <v>2</v>
      </c>
      <c r="K24" s="269" t="s">
        <v>411</v>
      </c>
      <c r="L24" s="300"/>
      <c r="M24" s="297">
        <f t="shared" si="0"/>
        <v>0</v>
      </c>
    </row>
    <row r="25" spans="1:13" s="12" customFormat="1" ht="20.100000000000001" customHeight="1" thickBot="1" x14ac:dyDescent="0.3">
      <c r="A25" s="15"/>
      <c r="B25" s="312">
        <v>19</v>
      </c>
      <c r="C25" s="269" t="s">
        <v>443</v>
      </c>
      <c r="D25" s="269" t="s">
        <v>444</v>
      </c>
      <c r="E25" s="269" t="s">
        <v>394</v>
      </c>
      <c r="F25" s="269" t="s">
        <v>511</v>
      </c>
      <c r="G25" s="269" t="s">
        <v>395</v>
      </c>
      <c r="H25" s="269" t="s">
        <v>445</v>
      </c>
      <c r="I25" s="269" t="s">
        <v>461</v>
      </c>
      <c r="J25" s="269">
        <v>2</v>
      </c>
      <c r="K25" s="269" t="s">
        <v>446</v>
      </c>
      <c r="L25" s="300"/>
      <c r="M25" s="297">
        <f t="shared" si="0"/>
        <v>0</v>
      </c>
    </row>
    <row r="26" spans="1:13" s="12" customFormat="1" ht="20.100000000000001" customHeight="1" thickBot="1" x14ac:dyDescent="0.3">
      <c r="A26" s="15"/>
      <c r="B26" s="312">
        <v>20</v>
      </c>
      <c r="C26" s="269">
        <v>11160</v>
      </c>
      <c r="D26" s="269" t="s">
        <v>444</v>
      </c>
      <c r="E26" s="269" t="s">
        <v>394</v>
      </c>
      <c r="F26" s="269" t="s">
        <v>525</v>
      </c>
      <c r="G26" s="269" t="s">
        <v>526</v>
      </c>
      <c r="H26" s="269" t="s">
        <v>447</v>
      </c>
      <c r="I26" s="269" t="s">
        <v>461</v>
      </c>
      <c r="J26" s="269">
        <v>3</v>
      </c>
      <c r="K26" s="269" t="s">
        <v>446</v>
      </c>
      <c r="L26" s="300"/>
      <c r="M26" s="297">
        <f t="shared" si="0"/>
        <v>0</v>
      </c>
    </row>
    <row r="27" spans="1:13" s="12" customFormat="1" ht="20.100000000000001" customHeight="1" thickBot="1" x14ac:dyDescent="0.3">
      <c r="A27" s="15"/>
      <c r="B27" s="312">
        <v>21</v>
      </c>
      <c r="C27" s="269">
        <v>11161</v>
      </c>
      <c r="D27" s="269" t="s">
        <v>444</v>
      </c>
      <c r="E27" s="269" t="s">
        <v>394</v>
      </c>
      <c r="F27" s="269" t="s">
        <v>525</v>
      </c>
      <c r="G27" s="269" t="s">
        <v>526</v>
      </c>
      <c r="H27" s="269" t="s">
        <v>447</v>
      </c>
      <c r="I27" s="269" t="s">
        <v>461</v>
      </c>
      <c r="J27" s="269">
        <v>3</v>
      </c>
      <c r="K27" s="269" t="s">
        <v>446</v>
      </c>
      <c r="L27" s="300"/>
      <c r="M27" s="297">
        <f t="shared" si="0"/>
        <v>0</v>
      </c>
    </row>
    <row r="28" spans="1:13" s="12" customFormat="1" ht="20.100000000000001" customHeight="1" thickBot="1" x14ac:dyDescent="0.3">
      <c r="A28" s="15"/>
      <c r="B28" s="312">
        <v>22</v>
      </c>
      <c r="C28" s="269">
        <v>11162</v>
      </c>
      <c r="D28" s="269" t="s">
        <v>444</v>
      </c>
      <c r="E28" s="269" t="s">
        <v>394</v>
      </c>
      <c r="F28" s="269" t="s">
        <v>515</v>
      </c>
      <c r="G28" s="269" t="s">
        <v>527</v>
      </c>
      <c r="H28" s="269" t="s">
        <v>475</v>
      </c>
      <c r="I28" s="269" t="s">
        <v>461</v>
      </c>
      <c r="J28" s="269">
        <v>3</v>
      </c>
      <c r="K28" s="269" t="s">
        <v>448</v>
      </c>
      <c r="L28" s="300"/>
      <c r="M28" s="297">
        <f t="shared" si="0"/>
        <v>0</v>
      </c>
    </row>
    <row r="29" spans="1:13" s="12" customFormat="1" ht="20.100000000000001" customHeight="1" thickBot="1" x14ac:dyDescent="0.3">
      <c r="A29" s="15"/>
      <c r="B29" s="312">
        <v>23</v>
      </c>
      <c r="C29" s="269">
        <v>11163</v>
      </c>
      <c r="D29" s="269" t="s">
        <v>444</v>
      </c>
      <c r="E29" s="269" t="s">
        <v>394</v>
      </c>
      <c r="F29" s="269" t="s">
        <v>515</v>
      </c>
      <c r="G29" s="269" t="s">
        <v>528</v>
      </c>
      <c r="H29" s="269" t="s">
        <v>475</v>
      </c>
      <c r="I29" s="269" t="s">
        <v>461</v>
      </c>
      <c r="J29" s="269">
        <v>3</v>
      </c>
      <c r="K29" s="269" t="s">
        <v>448</v>
      </c>
      <c r="L29" s="300"/>
      <c r="M29" s="297">
        <f t="shared" si="0"/>
        <v>0</v>
      </c>
    </row>
    <row r="30" spans="1:13" s="12" customFormat="1" ht="20.100000000000001" customHeight="1" thickBot="1" x14ac:dyDescent="0.3">
      <c r="A30" s="15"/>
      <c r="B30" s="312">
        <v>24</v>
      </c>
      <c r="C30" s="269">
        <v>11164</v>
      </c>
      <c r="D30" s="269" t="s">
        <v>444</v>
      </c>
      <c r="E30" s="269" t="s">
        <v>394</v>
      </c>
      <c r="F30" s="269" t="s">
        <v>515</v>
      </c>
      <c r="G30" s="269" t="s">
        <v>529</v>
      </c>
      <c r="H30" s="269" t="s">
        <v>475</v>
      </c>
      <c r="I30" s="269" t="s">
        <v>461</v>
      </c>
      <c r="J30" s="269">
        <v>3</v>
      </c>
      <c r="K30" s="269" t="s">
        <v>448</v>
      </c>
      <c r="L30" s="300"/>
      <c r="M30" s="297">
        <f t="shared" si="0"/>
        <v>0</v>
      </c>
    </row>
    <row r="31" spans="1:13" s="12" customFormat="1" ht="20.100000000000001" customHeight="1" thickBot="1" x14ac:dyDescent="0.3">
      <c r="A31" s="15"/>
      <c r="B31" s="312">
        <v>25</v>
      </c>
      <c r="C31" s="269">
        <v>11165</v>
      </c>
      <c r="D31" s="269" t="s">
        <v>444</v>
      </c>
      <c r="E31" s="269" t="s">
        <v>394</v>
      </c>
      <c r="F31" s="269" t="s">
        <v>517</v>
      </c>
      <c r="G31" s="269" t="s">
        <v>530</v>
      </c>
      <c r="H31" s="269" t="s">
        <v>475</v>
      </c>
      <c r="I31" s="269" t="s">
        <v>461</v>
      </c>
      <c r="J31" s="269">
        <v>2</v>
      </c>
      <c r="K31" s="269" t="s">
        <v>448</v>
      </c>
      <c r="L31" s="300"/>
      <c r="M31" s="297">
        <f t="shared" si="0"/>
        <v>0</v>
      </c>
    </row>
    <row r="32" spans="1:13" s="12" customFormat="1" ht="20.100000000000001" customHeight="1" thickBot="1" x14ac:dyDescent="0.3">
      <c r="A32" s="15"/>
      <c r="B32" s="312">
        <v>26</v>
      </c>
      <c r="C32" s="269">
        <v>11166</v>
      </c>
      <c r="D32" s="269" t="s">
        <v>444</v>
      </c>
      <c r="E32" s="269" t="s">
        <v>394</v>
      </c>
      <c r="F32" s="269" t="s">
        <v>531</v>
      </c>
      <c r="G32" s="269" t="s">
        <v>449</v>
      </c>
      <c r="H32" s="269" t="s">
        <v>450</v>
      </c>
      <c r="I32" s="269" t="s">
        <v>461</v>
      </c>
      <c r="J32" s="269">
        <v>2</v>
      </c>
      <c r="K32" s="269" t="s">
        <v>446</v>
      </c>
      <c r="L32" s="301"/>
      <c r="M32" s="297">
        <f t="shared" si="0"/>
        <v>0</v>
      </c>
    </row>
    <row r="33" spans="1:13" s="12" customFormat="1" ht="20.100000000000001" customHeight="1" thickBot="1" x14ac:dyDescent="0.3">
      <c r="A33" s="15"/>
      <c r="B33" s="312">
        <v>27</v>
      </c>
      <c r="C33" s="269">
        <v>11169</v>
      </c>
      <c r="D33" s="269" t="s">
        <v>444</v>
      </c>
      <c r="E33" s="269" t="s">
        <v>394</v>
      </c>
      <c r="F33" s="269" t="s">
        <v>531</v>
      </c>
      <c r="G33" s="269" t="s">
        <v>451</v>
      </c>
      <c r="H33" s="269" t="s">
        <v>475</v>
      </c>
      <c r="I33" s="269" t="s">
        <v>461</v>
      </c>
      <c r="J33" s="269">
        <v>2</v>
      </c>
      <c r="K33" s="269" t="s">
        <v>448</v>
      </c>
      <c r="L33" s="300"/>
      <c r="M33" s="297">
        <f t="shared" si="0"/>
        <v>0</v>
      </c>
    </row>
    <row r="34" spans="1:13" s="12" customFormat="1" ht="20.100000000000001" customHeight="1" thickBot="1" x14ac:dyDescent="0.3">
      <c r="A34" s="15"/>
      <c r="B34" s="312">
        <v>28</v>
      </c>
      <c r="C34" s="269">
        <v>11272</v>
      </c>
      <c r="D34" s="269" t="s">
        <v>444</v>
      </c>
      <c r="E34" s="269" t="s">
        <v>394</v>
      </c>
      <c r="F34" s="269" t="s">
        <v>531</v>
      </c>
      <c r="G34" s="269" t="s">
        <v>532</v>
      </c>
      <c r="H34" s="269" t="s">
        <v>475</v>
      </c>
      <c r="I34" s="269" t="s">
        <v>461</v>
      </c>
      <c r="J34" s="269">
        <v>2</v>
      </c>
      <c r="K34" s="269" t="s">
        <v>448</v>
      </c>
      <c r="L34" s="300"/>
      <c r="M34" s="297">
        <f t="shared" si="0"/>
        <v>0</v>
      </c>
    </row>
    <row r="35" spans="1:13" s="12" customFormat="1" ht="20.100000000000001" customHeight="1" thickBot="1" x14ac:dyDescent="0.3">
      <c r="A35" s="15"/>
      <c r="B35" s="312">
        <v>29</v>
      </c>
      <c r="C35" s="269">
        <v>11170</v>
      </c>
      <c r="D35" s="269" t="s">
        <v>444</v>
      </c>
      <c r="E35" s="269" t="s">
        <v>394</v>
      </c>
      <c r="F35" s="269" t="s">
        <v>531</v>
      </c>
      <c r="G35" s="269" t="s">
        <v>452</v>
      </c>
      <c r="H35" s="269" t="s">
        <v>475</v>
      </c>
      <c r="I35" s="269" t="s">
        <v>461</v>
      </c>
      <c r="J35" s="269">
        <v>2</v>
      </c>
      <c r="K35" s="269" t="s">
        <v>448</v>
      </c>
      <c r="L35" s="300"/>
      <c r="M35" s="297">
        <f t="shared" si="0"/>
        <v>0</v>
      </c>
    </row>
    <row r="36" spans="1:13" s="12" customFormat="1" ht="20.100000000000001" customHeight="1" thickBot="1" x14ac:dyDescent="0.3">
      <c r="A36" s="15"/>
      <c r="B36" s="312">
        <v>30</v>
      </c>
      <c r="C36" s="269">
        <v>11175</v>
      </c>
      <c r="D36" s="269" t="s">
        <v>444</v>
      </c>
      <c r="E36" s="269" t="s">
        <v>394</v>
      </c>
      <c r="F36" s="269" t="s">
        <v>513</v>
      </c>
      <c r="G36" s="269" t="s">
        <v>533</v>
      </c>
      <c r="H36" s="269" t="s">
        <v>453</v>
      </c>
      <c r="I36" s="269" t="s">
        <v>461</v>
      </c>
      <c r="J36" s="269">
        <v>2</v>
      </c>
      <c r="K36" s="269" t="s">
        <v>454</v>
      </c>
      <c r="L36" s="300"/>
      <c r="M36" s="297">
        <f t="shared" ref="M36:M59" si="1">+L36*12</f>
        <v>0</v>
      </c>
    </row>
    <row r="37" spans="1:13" s="12" customFormat="1" ht="20.100000000000001" customHeight="1" thickBot="1" x14ac:dyDescent="0.3">
      <c r="A37" s="15"/>
      <c r="B37" s="312">
        <v>31</v>
      </c>
      <c r="C37" s="269">
        <v>10959</v>
      </c>
      <c r="D37" s="269" t="s">
        <v>444</v>
      </c>
      <c r="E37" s="269" t="s">
        <v>394</v>
      </c>
      <c r="F37" s="269" t="s">
        <v>534</v>
      </c>
      <c r="G37" s="269" t="s">
        <v>455</v>
      </c>
      <c r="H37" s="269" t="s">
        <v>447</v>
      </c>
      <c r="I37" s="269" t="s">
        <v>461</v>
      </c>
      <c r="J37" s="269">
        <v>2</v>
      </c>
      <c r="K37" s="269" t="s">
        <v>454</v>
      </c>
      <c r="L37" s="300"/>
      <c r="M37" s="297">
        <f t="shared" si="1"/>
        <v>0</v>
      </c>
    </row>
    <row r="38" spans="1:13" ht="20.100000000000001" customHeight="1" thickBot="1" x14ac:dyDescent="0.3">
      <c r="B38" s="312">
        <v>32</v>
      </c>
      <c r="C38" s="269">
        <v>11173</v>
      </c>
      <c r="D38" s="269" t="s">
        <v>444</v>
      </c>
      <c r="E38" s="269" t="s">
        <v>394</v>
      </c>
      <c r="F38" s="269" t="s">
        <v>519</v>
      </c>
      <c r="G38" s="269" t="s">
        <v>535</v>
      </c>
      <c r="H38" s="269" t="s">
        <v>475</v>
      </c>
      <c r="I38" s="269" t="s">
        <v>461</v>
      </c>
      <c r="J38" s="269">
        <v>2</v>
      </c>
      <c r="K38" s="269" t="s">
        <v>446</v>
      </c>
      <c r="L38" s="300"/>
      <c r="M38" s="297">
        <f t="shared" si="1"/>
        <v>0</v>
      </c>
    </row>
    <row r="39" spans="1:13" ht="20.100000000000001" customHeight="1" thickBot="1" x14ac:dyDescent="0.3">
      <c r="B39" s="312">
        <v>33</v>
      </c>
      <c r="C39" s="287">
        <v>11172</v>
      </c>
      <c r="D39" s="269" t="s">
        <v>444</v>
      </c>
      <c r="E39" s="269" t="s">
        <v>423</v>
      </c>
      <c r="F39" s="269" t="s">
        <v>423</v>
      </c>
      <c r="G39" s="269" t="s">
        <v>536</v>
      </c>
      <c r="H39" s="269" t="s">
        <v>475</v>
      </c>
      <c r="I39" s="269" t="s">
        <v>461</v>
      </c>
      <c r="J39" s="269">
        <v>2</v>
      </c>
      <c r="K39" s="269" t="s">
        <v>446</v>
      </c>
      <c r="L39" s="300"/>
      <c r="M39" s="297">
        <f t="shared" si="1"/>
        <v>0</v>
      </c>
    </row>
    <row r="40" spans="1:13" ht="20.100000000000001" customHeight="1" thickBot="1" x14ac:dyDescent="0.3">
      <c r="B40" s="312">
        <v>34</v>
      </c>
      <c r="C40" s="269">
        <v>11515</v>
      </c>
      <c r="D40" s="269" t="s">
        <v>444</v>
      </c>
      <c r="E40" s="269" t="s">
        <v>394</v>
      </c>
      <c r="F40" s="269" t="s">
        <v>513</v>
      </c>
      <c r="G40" s="269" t="s">
        <v>537</v>
      </c>
      <c r="H40" s="269" t="s">
        <v>421</v>
      </c>
      <c r="I40" s="269" t="s">
        <v>421</v>
      </c>
      <c r="J40" s="269">
        <v>2</v>
      </c>
      <c r="K40" s="269" t="s">
        <v>477</v>
      </c>
      <c r="L40" s="302"/>
      <c r="M40" s="297">
        <f t="shared" si="1"/>
        <v>0</v>
      </c>
    </row>
    <row r="41" spans="1:13" ht="20.100000000000001" customHeight="1" thickBot="1" x14ac:dyDescent="0.3">
      <c r="B41" s="312">
        <v>35</v>
      </c>
      <c r="C41" s="269">
        <v>10116</v>
      </c>
      <c r="D41" s="269" t="s">
        <v>456</v>
      </c>
      <c r="E41" s="269" t="s">
        <v>458</v>
      </c>
      <c r="F41" s="269" t="s">
        <v>517</v>
      </c>
      <c r="G41" s="269" t="s">
        <v>458</v>
      </c>
      <c r="H41" s="269" t="s">
        <v>421</v>
      </c>
      <c r="I41" s="269" t="s">
        <v>461</v>
      </c>
      <c r="J41" s="269">
        <v>2</v>
      </c>
      <c r="K41" s="269" t="s">
        <v>457</v>
      </c>
      <c r="L41" s="300"/>
      <c r="M41" s="297">
        <f t="shared" si="1"/>
        <v>0</v>
      </c>
    </row>
    <row r="42" spans="1:13" ht="20.100000000000001" customHeight="1" thickBot="1" x14ac:dyDescent="0.3">
      <c r="B42" s="312">
        <v>36</v>
      </c>
      <c r="C42" s="269">
        <v>10101</v>
      </c>
      <c r="D42" s="269" t="s">
        <v>456</v>
      </c>
      <c r="E42" s="269" t="s">
        <v>394</v>
      </c>
      <c r="F42" s="269" t="s">
        <v>412</v>
      </c>
      <c r="G42" s="269" t="s">
        <v>412</v>
      </c>
      <c r="H42" s="269" t="s">
        <v>413</v>
      </c>
      <c r="I42" s="269" t="s">
        <v>461</v>
      </c>
      <c r="J42" s="269">
        <v>2</v>
      </c>
      <c r="K42" s="269" t="s">
        <v>457</v>
      </c>
      <c r="L42" s="300"/>
      <c r="M42" s="297">
        <f t="shared" si="1"/>
        <v>0</v>
      </c>
    </row>
    <row r="43" spans="1:13" ht="20.100000000000001" customHeight="1" thickBot="1" x14ac:dyDescent="0.3">
      <c r="B43" s="312">
        <v>37</v>
      </c>
      <c r="C43" s="269">
        <v>11302</v>
      </c>
      <c r="D43" s="269" t="s">
        <v>456</v>
      </c>
      <c r="E43" s="269" t="s">
        <v>394</v>
      </c>
      <c r="F43" s="269" t="s">
        <v>538</v>
      </c>
      <c r="G43" s="269" t="s">
        <v>539</v>
      </c>
      <c r="H43" s="269" t="s">
        <v>421</v>
      </c>
      <c r="I43" s="269" t="s">
        <v>461</v>
      </c>
      <c r="J43" s="269">
        <v>2</v>
      </c>
      <c r="K43" s="269" t="s">
        <v>540</v>
      </c>
      <c r="L43" s="300"/>
      <c r="M43" s="297">
        <f t="shared" si="1"/>
        <v>0</v>
      </c>
    </row>
    <row r="44" spans="1:13" ht="20.100000000000001" customHeight="1" thickBot="1" x14ac:dyDescent="0.3">
      <c r="B44" s="312">
        <v>38</v>
      </c>
      <c r="C44" s="269">
        <v>10116</v>
      </c>
      <c r="D44" s="269" t="s">
        <v>456</v>
      </c>
      <c r="E44" s="269" t="s">
        <v>394</v>
      </c>
      <c r="F44" s="269" t="s">
        <v>538</v>
      </c>
      <c r="G44" s="269" t="s">
        <v>541</v>
      </c>
      <c r="H44" s="269" t="s">
        <v>459</v>
      </c>
      <c r="I44" s="269" t="s">
        <v>461</v>
      </c>
      <c r="J44" s="269">
        <v>3</v>
      </c>
      <c r="K44" s="269" t="s">
        <v>542</v>
      </c>
      <c r="L44" s="300"/>
      <c r="M44" s="297">
        <f t="shared" si="1"/>
        <v>0</v>
      </c>
    </row>
    <row r="45" spans="1:13" ht="20.100000000000001" customHeight="1" thickBot="1" x14ac:dyDescent="0.3">
      <c r="B45" s="296">
        <v>18</v>
      </c>
      <c r="C45" s="269" t="s">
        <v>429</v>
      </c>
      <c r="D45" s="269" t="s">
        <v>393</v>
      </c>
      <c r="E45" s="269" t="s">
        <v>394</v>
      </c>
      <c r="F45" s="269" t="s">
        <v>517</v>
      </c>
      <c r="G45" s="269" t="s">
        <v>543</v>
      </c>
      <c r="H45" s="269" t="s">
        <v>430</v>
      </c>
      <c r="I45" s="269" t="s">
        <v>430</v>
      </c>
      <c r="J45" s="269">
        <v>10</v>
      </c>
      <c r="K45" s="269" t="s">
        <v>431</v>
      </c>
      <c r="L45" s="300"/>
      <c r="M45" s="297">
        <f t="shared" si="1"/>
        <v>0</v>
      </c>
    </row>
    <row r="46" spans="1:13" ht="20.100000000000001" customHeight="1" thickBot="1" x14ac:dyDescent="0.3">
      <c r="B46" s="296">
        <v>19</v>
      </c>
      <c r="C46" s="269" t="s">
        <v>432</v>
      </c>
      <c r="D46" s="269" t="s">
        <v>393</v>
      </c>
      <c r="E46" s="269" t="s">
        <v>394</v>
      </c>
      <c r="F46" s="269" t="s">
        <v>517</v>
      </c>
      <c r="G46" s="269" t="s">
        <v>543</v>
      </c>
      <c r="H46" s="269" t="s">
        <v>430</v>
      </c>
      <c r="I46" s="269" t="s">
        <v>430</v>
      </c>
      <c r="J46" s="269">
        <v>10</v>
      </c>
      <c r="K46" s="269" t="s">
        <v>431</v>
      </c>
      <c r="L46" s="300"/>
      <c r="M46" s="297">
        <f t="shared" si="1"/>
        <v>0</v>
      </c>
    </row>
    <row r="47" spans="1:13" ht="20.100000000000001" customHeight="1" thickBot="1" x14ac:dyDescent="0.3">
      <c r="B47" s="296">
        <v>20</v>
      </c>
      <c r="C47" s="269" t="s">
        <v>433</v>
      </c>
      <c r="D47" s="269" t="s">
        <v>393</v>
      </c>
      <c r="E47" s="269" t="s">
        <v>394</v>
      </c>
      <c r="F47" s="269" t="s">
        <v>517</v>
      </c>
      <c r="G47" s="269" t="s">
        <v>543</v>
      </c>
      <c r="H47" s="269" t="s">
        <v>430</v>
      </c>
      <c r="I47" s="269" t="s">
        <v>430</v>
      </c>
      <c r="J47" s="269">
        <v>10</v>
      </c>
      <c r="K47" s="269" t="s">
        <v>431</v>
      </c>
      <c r="L47" s="300"/>
      <c r="M47" s="297">
        <f t="shared" si="1"/>
        <v>0</v>
      </c>
    </row>
    <row r="48" spans="1:13" ht="20.100000000000001" customHeight="1" thickBot="1" x14ac:dyDescent="0.3">
      <c r="B48" s="296">
        <v>21</v>
      </c>
      <c r="C48" s="269" t="s">
        <v>434</v>
      </c>
      <c r="D48" s="269" t="s">
        <v>393</v>
      </c>
      <c r="E48" s="269" t="s">
        <v>394</v>
      </c>
      <c r="F48" s="269" t="s">
        <v>517</v>
      </c>
      <c r="G48" s="269" t="s">
        <v>543</v>
      </c>
      <c r="H48" s="269" t="s">
        <v>430</v>
      </c>
      <c r="I48" s="269" t="s">
        <v>430</v>
      </c>
      <c r="J48" s="269">
        <v>10</v>
      </c>
      <c r="K48" s="269" t="s">
        <v>431</v>
      </c>
      <c r="L48" s="300"/>
      <c r="M48" s="297">
        <f t="shared" si="1"/>
        <v>0</v>
      </c>
    </row>
    <row r="49" spans="2:13" ht="20.100000000000001" customHeight="1" thickBot="1" x14ac:dyDescent="0.3">
      <c r="B49" s="296">
        <v>22</v>
      </c>
      <c r="C49" s="269" t="s">
        <v>435</v>
      </c>
      <c r="D49" s="269" t="s">
        <v>393</v>
      </c>
      <c r="E49" s="269" t="s">
        <v>394</v>
      </c>
      <c r="F49" s="269" t="s">
        <v>513</v>
      </c>
      <c r="G49" s="269" t="s">
        <v>545</v>
      </c>
      <c r="H49" s="269" t="s">
        <v>430</v>
      </c>
      <c r="I49" s="269" t="s">
        <v>430</v>
      </c>
      <c r="J49" s="269">
        <v>4</v>
      </c>
      <c r="K49" s="269" t="s">
        <v>411</v>
      </c>
      <c r="L49" s="300"/>
      <c r="M49" s="297">
        <f t="shared" si="1"/>
        <v>0</v>
      </c>
    </row>
    <row r="50" spans="2:13" ht="20.100000000000001" customHeight="1" thickBot="1" x14ac:dyDescent="0.3">
      <c r="B50" s="296">
        <v>23</v>
      </c>
      <c r="C50" s="269" t="s">
        <v>436</v>
      </c>
      <c r="D50" s="269" t="s">
        <v>393</v>
      </c>
      <c r="E50" s="269" t="s">
        <v>394</v>
      </c>
      <c r="F50" s="269" t="s">
        <v>513</v>
      </c>
      <c r="G50" s="269" t="s">
        <v>545</v>
      </c>
      <c r="H50" s="269" t="s">
        <v>430</v>
      </c>
      <c r="I50" s="269" t="s">
        <v>430</v>
      </c>
      <c r="J50" s="269">
        <v>4</v>
      </c>
      <c r="K50" s="269" t="s">
        <v>411</v>
      </c>
      <c r="L50" s="300"/>
      <c r="M50" s="297">
        <f t="shared" si="1"/>
        <v>0</v>
      </c>
    </row>
    <row r="51" spans="2:13" ht="20.100000000000001" customHeight="1" thickBot="1" x14ac:dyDescent="0.3">
      <c r="B51" s="296">
        <v>24</v>
      </c>
      <c r="C51" s="269" t="s">
        <v>437</v>
      </c>
      <c r="D51" s="269" t="s">
        <v>393</v>
      </c>
      <c r="E51" s="269" t="s">
        <v>423</v>
      </c>
      <c r="F51" s="269" t="s">
        <v>423</v>
      </c>
      <c r="G51" s="269" t="s">
        <v>523</v>
      </c>
      <c r="H51" s="269" t="s">
        <v>430</v>
      </c>
      <c r="I51" s="269" t="s">
        <v>430</v>
      </c>
      <c r="J51" s="269">
        <v>5</v>
      </c>
      <c r="K51" s="269" t="s">
        <v>400</v>
      </c>
      <c r="L51" s="300"/>
      <c r="M51" s="297">
        <f t="shared" si="1"/>
        <v>0</v>
      </c>
    </row>
    <row r="52" spans="2:13" ht="20.100000000000001" customHeight="1" thickBot="1" x14ac:dyDescent="0.3">
      <c r="B52" s="296">
        <v>25</v>
      </c>
      <c r="C52" s="269" t="s">
        <v>438</v>
      </c>
      <c r="D52" s="269" t="s">
        <v>393</v>
      </c>
      <c r="E52" s="269" t="s">
        <v>423</v>
      </c>
      <c r="F52" s="269" t="s">
        <v>423</v>
      </c>
      <c r="G52" s="269" t="s">
        <v>523</v>
      </c>
      <c r="H52" s="269" t="s">
        <v>430</v>
      </c>
      <c r="I52" s="269" t="s">
        <v>430</v>
      </c>
      <c r="J52" s="269">
        <v>5</v>
      </c>
      <c r="K52" s="269" t="s">
        <v>420</v>
      </c>
      <c r="L52" s="300"/>
      <c r="M52" s="297">
        <f t="shared" si="1"/>
        <v>0</v>
      </c>
    </row>
    <row r="53" spans="2:13" ht="20.100000000000001" customHeight="1" thickBot="1" x14ac:dyDescent="0.3">
      <c r="B53" s="296">
        <v>26</v>
      </c>
      <c r="C53" s="269" t="s">
        <v>439</v>
      </c>
      <c r="D53" s="269" t="s">
        <v>393</v>
      </c>
      <c r="E53" s="269" t="s">
        <v>423</v>
      </c>
      <c r="F53" s="269" t="s">
        <v>423</v>
      </c>
      <c r="G53" s="269" t="s">
        <v>523</v>
      </c>
      <c r="H53" s="269" t="s">
        <v>430</v>
      </c>
      <c r="I53" s="269" t="s">
        <v>430</v>
      </c>
      <c r="J53" s="269">
        <v>4</v>
      </c>
      <c r="K53" s="269" t="s">
        <v>440</v>
      </c>
      <c r="L53" s="300"/>
      <c r="M53" s="297">
        <f t="shared" si="1"/>
        <v>0</v>
      </c>
    </row>
    <row r="54" spans="2:13" ht="20.100000000000001" customHeight="1" thickBot="1" x14ac:dyDescent="0.3">
      <c r="B54" s="296">
        <v>27</v>
      </c>
      <c r="C54" s="269" t="s">
        <v>441</v>
      </c>
      <c r="D54" s="269" t="s">
        <v>393</v>
      </c>
      <c r="E54" s="269" t="s">
        <v>423</v>
      </c>
      <c r="F54" s="269" t="s">
        <v>423</v>
      </c>
      <c r="G54" s="269" t="s">
        <v>523</v>
      </c>
      <c r="H54" s="269" t="s">
        <v>430</v>
      </c>
      <c r="I54" s="269" t="s">
        <v>430</v>
      </c>
      <c r="J54" s="269">
        <v>4</v>
      </c>
      <c r="K54" s="269" t="s">
        <v>440</v>
      </c>
      <c r="L54" s="300"/>
      <c r="M54" s="297">
        <f t="shared" si="1"/>
        <v>0</v>
      </c>
    </row>
    <row r="55" spans="2:13" ht="20.100000000000001" customHeight="1" thickBot="1" x14ac:dyDescent="0.3">
      <c r="B55" s="296">
        <v>28</v>
      </c>
      <c r="C55" s="269">
        <v>136174</v>
      </c>
      <c r="D55" s="269" t="s">
        <v>393</v>
      </c>
      <c r="E55" s="269" t="s">
        <v>394</v>
      </c>
      <c r="F55" s="269" t="s">
        <v>538</v>
      </c>
      <c r="G55" s="269" t="s">
        <v>442</v>
      </c>
      <c r="H55" s="269" t="s">
        <v>430</v>
      </c>
      <c r="I55" s="269" t="s">
        <v>430</v>
      </c>
      <c r="J55" s="269">
        <v>4</v>
      </c>
      <c r="K55" s="269" t="s">
        <v>411</v>
      </c>
      <c r="L55" s="300"/>
      <c r="M55" s="297">
        <f t="shared" si="1"/>
        <v>0</v>
      </c>
    </row>
    <row r="56" spans="2:13" ht="20.100000000000001" customHeight="1" thickBot="1" x14ac:dyDescent="0.3">
      <c r="B56" s="296">
        <v>29</v>
      </c>
      <c r="C56" s="269">
        <v>136175</v>
      </c>
      <c r="D56" s="269" t="s">
        <v>393</v>
      </c>
      <c r="E56" s="269" t="s">
        <v>394</v>
      </c>
      <c r="F56" s="269" t="s">
        <v>538</v>
      </c>
      <c r="G56" s="269" t="s">
        <v>442</v>
      </c>
      <c r="H56" s="269" t="s">
        <v>430</v>
      </c>
      <c r="I56" s="269" t="s">
        <v>430</v>
      </c>
      <c r="J56" s="269">
        <v>4</v>
      </c>
      <c r="K56" s="269" t="s">
        <v>411</v>
      </c>
      <c r="L56" s="300"/>
      <c r="M56" s="297">
        <f t="shared" si="1"/>
        <v>0</v>
      </c>
    </row>
    <row r="57" spans="2:13" ht="20.100000000000001" customHeight="1" thickBot="1" x14ac:dyDescent="0.3">
      <c r="B57" s="296">
        <v>44</v>
      </c>
      <c r="C57" s="269">
        <v>136176</v>
      </c>
      <c r="D57" s="269" t="s">
        <v>444</v>
      </c>
      <c r="E57" s="269" t="s">
        <v>394</v>
      </c>
      <c r="F57" s="269" t="s">
        <v>538</v>
      </c>
      <c r="G57" s="269" t="s">
        <v>442</v>
      </c>
      <c r="H57" s="269" t="s">
        <v>430</v>
      </c>
      <c r="I57" s="269" t="s">
        <v>430</v>
      </c>
      <c r="J57" s="269">
        <v>3</v>
      </c>
      <c r="K57" s="288" t="s">
        <v>475</v>
      </c>
      <c r="L57" s="300"/>
      <c r="M57" s="297">
        <f t="shared" si="1"/>
        <v>0</v>
      </c>
    </row>
    <row r="58" spans="2:13" ht="20.100000000000001" customHeight="1" thickBot="1" x14ac:dyDescent="0.3">
      <c r="B58" s="296">
        <v>46</v>
      </c>
      <c r="C58" s="269">
        <v>56822</v>
      </c>
      <c r="D58" s="269" t="s">
        <v>456</v>
      </c>
      <c r="E58" s="269" t="s">
        <v>394</v>
      </c>
      <c r="F58" s="269" t="s">
        <v>513</v>
      </c>
      <c r="G58" s="269" t="s">
        <v>537</v>
      </c>
      <c r="H58" s="269" t="s">
        <v>430</v>
      </c>
      <c r="I58" s="269" t="s">
        <v>430</v>
      </c>
      <c r="J58" s="269">
        <v>3</v>
      </c>
      <c r="K58" s="269" t="s">
        <v>457</v>
      </c>
      <c r="L58" s="300"/>
      <c r="M58" s="297">
        <f t="shared" si="1"/>
        <v>0</v>
      </c>
    </row>
    <row r="59" spans="2:13" ht="20.100000000000001" customHeight="1" thickBot="1" x14ac:dyDescent="0.3">
      <c r="B59" s="296">
        <v>50</v>
      </c>
      <c r="C59" s="287">
        <v>64958</v>
      </c>
      <c r="D59" s="269" t="s">
        <v>456</v>
      </c>
      <c r="E59" s="269" t="s">
        <v>394</v>
      </c>
      <c r="F59" s="269" t="s">
        <v>513</v>
      </c>
      <c r="G59" s="269" t="s">
        <v>544</v>
      </c>
      <c r="H59" s="269" t="s">
        <v>430</v>
      </c>
      <c r="I59" s="269" t="s">
        <v>430</v>
      </c>
      <c r="J59" s="269">
        <v>2</v>
      </c>
      <c r="K59" s="269" t="s">
        <v>460</v>
      </c>
      <c r="L59" s="300"/>
      <c r="M59" s="297">
        <f t="shared" si="1"/>
        <v>0</v>
      </c>
    </row>
    <row r="60" spans="2:13" ht="20.100000000000001" customHeight="1" x14ac:dyDescent="0.25">
      <c r="B60" s="466" t="s">
        <v>483</v>
      </c>
      <c r="C60" s="467"/>
      <c r="D60" s="467"/>
      <c r="E60" s="467"/>
      <c r="F60" s="467"/>
      <c r="G60" s="467"/>
      <c r="H60" s="467"/>
      <c r="I60" s="467"/>
      <c r="J60" s="467"/>
      <c r="K60" s="468"/>
      <c r="L60" s="303">
        <f>SUM(L7:L59)</f>
        <v>0</v>
      </c>
      <c r="M60" s="304">
        <f>+L60*12</f>
        <v>0</v>
      </c>
    </row>
    <row r="61" spans="2:13" x14ac:dyDescent="0.25">
      <c r="B61" s="131"/>
      <c r="C61" s="289" t="s">
        <v>479</v>
      </c>
      <c r="D61" s="130"/>
      <c r="E61" s="131"/>
      <c r="F61" s="131"/>
    </row>
    <row r="62" spans="2:13" x14ac:dyDescent="0.25">
      <c r="B62" s="131"/>
      <c r="C62" s="131"/>
      <c r="D62" s="130"/>
      <c r="E62" s="131"/>
      <c r="F62" s="131"/>
    </row>
    <row r="63" spans="2:13" x14ac:dyDescent="0.25">
      <c r="B63" s="131"/>
      <c r="C63" s="131"/>
      <c r="D63" s="130"/>
      <c r="E63" s="131"/>
      <c r="F63" s="131"/>
    </row>
    <row r="64" spans="2:13" x14ac:dyDescent="0.25">
      <c r="B64" s="131"/>
      <c r="C64" s="131"/>
      <c r="D64" s="130"/>
      <c r="E64" s="131"/>
      <c r="F64" s="131"/>
    </row>
    <row r="65" spans="2:6" x14ac:dyDescent="0.25">
      <c r="B65" s="131"/>
      <c r="C65" s="131"/>
      <c r="D65" s="130"/>
      <c r="E65" s="131"/>
      <c r="F65" s="131"/>
    </row>
    <row r="66" spans="2:6" x14ac:dyDescent="0.25">
      <c r="B66" s="131"/>
      <c r="C66" s="131"/>
      <c r="D66" s="130"/>
      <c r="E66" s="131"/>
      <c r="F66" s="131"/>
    </row>
    <row r="67" spans="2:6" x14ac:dyDescent="0.25">
      <c r="B67" s="131"/>
      <c r="C67" s="131"/>
      <c r="D67" s="130"/>
      <c r="E67" s="131"/>
      <c r="F67" s="131"/>
    </row>
    <row r="68" spans="2:6" x14ac:dyDescent="0.25">
      <c r="B68" s="131"/>
      <c r="C68" s="131"/>
      <c r="D68" s="130"/>
      <c r="E68" s="131"/>
      <c r="F68" s="131"/>
    </row>
    <row r="69" spans="2:6" x14ac:dyDescent="0.25">
      <c r="B69" s="131"/>
      <c r="C69" s="131"/>
      <c r="D69" s="130"/>
      <c r="E69" s="131"/>
      <c r="F69" s="131"/>
    </row>
    <row r="70" spans="2:6" x14ac:dyDescent="0.25">
      <c r="B70" s="131"/>
      <c r="C70" s="131"/>
      <c r="D70" s="130"/>
      <c r="E70" s="131"/>
      <c r="F70" s="131"/>
    </row>
    <row r="71" spans="2:6" x14ac:dyDescent="0.25">
      <c r="B71" s="131"/>
      <c r="C71" s="131"/>
      <c r="D71" s="130"/>
      <c r="E71" s="131"/>
      <c r="F71" s="131"/>
    </row>
    <row r="72" spans="2:6" x14ac:dyDescent="0.25">
      <c r="B72" s="131"/>
      <c r="C72" s="131"/>
      <c r="D72" s="130"/>
      <c r="E72" s="131"/>
      <c r="F72" s="131"/>
    </row>
    <row r="73" spans="2:6" x14ac:dyDescent="0.25">
      <c r="B73" s="131"/>
      <c r="C73" s="131"/>
      <c r="D73" s="130"/>
      <c r="E73" s="131"/>
      <c r="F73" s="131"/>
    </row>
    <row r="74" spans="2:6" x14ac:dyDescent="0.25">
      <c r="B74" s="131"/>
      <c r="C74" s="131"/>
      <c r="D74" s="130"/>
      <c r="E74" s="131"/>
      <c r="F74" s="131"/>
    </row>
    <row r="75" spans="2:6" x14ac:dyDescent="0.25">
      <c r="B75" s="131"/>
      <c r="C75" s="131"/>
      <c r="D75" s="130"/>
      <c r="E75" s="131"/>
      <c r="F75" s="131"/>
    </row>
  </sheetData>
  <autoFilter ref="B6:M61" xr:uid="{00000000-0001-0000-2100-000000000000}"/>
  <mergeCells count="4">
    <mergeCell ref="D1:E1"/>
    <mergeCell ref="B2:M2"/>
    <mergeCell ref="B4:L4"/>
    <mergeCell ref="B60:K60"/>
  </mergeCells>
  <phoneticPr fontId="8" type="noConversion"/>
  <pageMargins left="0.70866141732283472" right="0.70866141732283472" top="0.74803149606299213" bottom="0.74803149606299213" header="0.31496062992125984" footer="0.31496062992125984"/>
  <pageSetup paperSize="9" scale="30" orientation="portrait" r:id="rId1"/>
  <ignoredErrors>
    <ignoredError sqref="C45:C5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0" tint="-0.499984740745262"/>
  </sheetPr>
  <dimension ref="B1:H116"/>
  <sheetViews>
    <sheetView showGridLines="0" zoomScaleNormal="100" zoomScaleSheetLayoutView="115" workbookViewId="0">
      <selection activeCell="E12" sqref="E12"/>
    </sheetView>
  </sheetViews>
  <sheetFormatPr defaultColWidth="9.140625" defaultRowHeight="15" x14ac:dyDescent="0.25"/>
  <cols>
    <col min="1" max="1" width="0.7109375" style="161" customWidth="1"/>
    <col min="2" max="2" width="91.42578125" style="161" customWidth="1"/>
    <col min="3" max="3" width="20" style="163" customWidth="1"/>
    <col min="4" max="5" width="17.42578125" style="163" customWidth="1"/>
    <col min="6" max="6" width="10.5703125" style="162" customWidth="1"/>
    <col min="7" max="7" width="21" style="162" customWidth="1"/>
    <col min="8" max="8" width="17.5703125" style="161" customWidth="1"/>
    <col min="9" max="9" width="16.85546875" style="161" bestFit="1" customWidth="1"/>
    <col min="10" max="10" width="11.7109375" style="161" bestFit="1" customWidth="1"/>
    <col min="11" max="16384" width="9.140625" style="161"/>
  </cols>
  <sheetData>
    <row r="1" spans="2:8" ht="4.5" customHeight="1" x14ac:dyDescent="0.25">
      <c r="C1" s="161"/>
      <c r="D1" s="161"/>
      <c r="E1" s="161"/>
      <c r="F1" s="161"/>
      <c r="G1" s="161"/>
    </row>
    <row r="2" spans="2:8" ht="25.5" customHeight="1" x14ac:dyDescent="0.25">
      <c r="B2" s="471" t="s">
        <v>462</v>
      </c>
      <c r="C2" s="472"/>
      <c r="D2" s="472"/>
      <c r="E2" s="472"/>
      <c r="F2" s="472"/>
      <c r="G2" s="472"/>
    </row>
    <row r="3" spans="2:8" ht="6" customHeight="1" x14ac:dyDescent="0.25">
      <c r="B3" s="184"/>
      <c r="C3" s="185"/>
      <c r="D3" s="185"/>
      <c r="E3" s="185"/>
      <c r="F3" s="186"/>
      <c r="G3" s="186"/>
    </row>
    <row r="4" spans="2:8" ht="30" customHeight="1" x14ac:dyDescent="0.25">
      <c r="B4" s="469" t="s">
        <v>505</v>
      </c>
      <c r="C4" s="470"/>
      <c r="D4" s="470"/>
      <c r="E4" s="470"/>
      <c r="F4" s="470"/>
      <c r="G4" s="470"/>
    </row>
    <row r="5" spans="2:8" ht="7.5" customHeight="1" x14ac:dyDescent="0.25">
      <c r="B5" s="184"/>
      <c r="C5" s="185"/>
      <c r="D5" s="185"/>
      <c r="E5" s="185"/>
      <c r="F5" s="186"/>
      <c r="G5" s="320"/>
    </row>
    <row r="6" spans="2:8" ht="26.25" customHeight="1" x14ac:dyDescent="0.25">
      <c r="B6" s="474" t="s">
        <v>493</v>
      </c>
      <c r="C6" s="475"/>
      <c r="D6" s="475"/>
      <c r="E6" s="475"/>
      <c r="F6" s="475"/>
      <c r="G6" s="321">
        <f>(RESUMO!J8+RESUMO!J9)*0.2</f>
        <v>0</v>
      </c>
    </row>
    <row r="7" spans="2:8" ht="20.25" customHeight="1" x14ac:dyDescent="0.25">
      <c r="B7" s="478" t="s">
        <v>503</v>
      </c>
      <c r="C7" s="478"/>
      <c r="D7" s="478"/>
      <c r="E7" s="478"/>
      <c r="F7" s="478"/>
      <c r="G7" s="479"/>
    </row>
    <row r="8" spans="2:8" ht="39.75" customHeight="1" x14ac:dyDescent="0.25">
      <c r="B8" s="325" t="s">
        <v>496</v>
      </c>
      <c r="C8" s="325" t="s">
        <v>497</v>
      </c>
      <c r="D8" s="326" t="s">
        <v>500</v>
      </c>
      <c r="E8" s="325" t="s">
        <v>502</v>
      </c>
      <c r="F8" s="325" t="s">
        <v>498</v>
      </c>
      <c r="G8" s="324" t="s">
        <v>499</v>
      </c>
    </row>
    <row r="9" spans="2:8" ht="20.100000000000001" customHeight="1" x14ac:dyDescent="0.25">
      <c r="B9" s="332" t="s">
        <v>495</v>
      </c>
      <c r="C9" s="328">
        <v>80</v>
      </c>
      <c r="D9" s="329"/>
      <c r="E9" s="330">
        <f>+D9*C9</f>
        <v>0</v>
      </c>
      <c r="F9" s="477">
        <f>+'Custos Indiretos Tributos Lucro'!H10</f>
        <v>0</v>
      </c>
      <c r="G9" s="327">
        <f>+E9*$F$9+E9</f>
        <v>0</v>
      </c>
    </row>
    <row r="10" spans="2:8" ht="20.100000000000001" customHeight="1" x14ac:dyDescent="0.25">
      <c r="B10" s="332" t="s">
        <v>507</v>
      </c>
      <c r="C10" s="328">
        <v>24</v>
      </c>
      <c r="D10" s="329"/>
      <c r="E10" s="330">
        <f t="shared" ref="E10" si="0">+D10*C10</f>
        <v>0</v>
      </c>
      <c r="F10" s="477"/>
      <c r="G10" s="327">
        <f t="shared" ref="G10:G12" si="1">+E10*$F$9+E10</f>
        <v>0</v>
      </c>
      <c r="H10" s="323"/>
    </row>
    <row r="11" spans="2:8" ht="20.100000000000001" customHeight="1" x14ac:dyDescent="0.25">
      <c r="B11" s="332" t="s">
        <v>508</v>
      </c>
      <c r="C11" s="328">
        <v>8</v>
      </c>
      <c r="D11" s="329"/>
      <c r="E11" s="330">
        <f>+D11*C11</f>
        <v>0</v>
      </c>
      <c r="F11" s="477"/>
      <c r="G11" s="327">
        <f>+E11*$F$9+E11</f>
        <v>0</v>
      </c>
      <c r="H11" s="323"/>
    </row>
    <row r="12" spans="2:8" ht="27" customHeight="1" x14ac:dyDescent="0.25">
      <c r="B12" s="476" t="s">
        <v>501</v>
      </c>
      <c r="C12" s="476"/>
      <c r="D12" s="476"/>
      <c r="E12" s="331">
        <f>G6-SUM(E9:E11)</f>
        <v>0</v>
      </c>
      <c r="F12" s="477"/>
      <c r="G12" s="327">
        <f t="shared" si="1"/>
        <v>0</v>
      </c>
      <c r="H12" s="323"/>
    </row>
    <row r="13" spans="2:8" ht="54" customHeight="1" x14ac:dyDescent="0.25">
      <c r="B13" s="473" t="s">
        <v>504</v>
      </c>
      <c r="C13" s="473"/>
      <c r="D13" s="473"/>
      <c r="E13" s="473"/>
      <c r="F13" s="473"/>
      <c r="G13" s="322">
        <f>+SUM(G9:G12)</f>
        <v>0</v>
      </c>
    </row>
    <row r="14" spans="2:8" ht="24.75" customHeight="1" x14ac:dyDescent="0.25"/>
    <row r="15" spans="2:8" ht="27.75" customHeight="1" x14ac:dyDescent="0.25"/>
    <row r="16" spans="2:8" ht="11.25" customHeight="1" x14ac:dyDescent="0.25"/>
    <row r="78" ht="20.100000000000001" customHeight="1" x14ac:dyDescent="0.25"/>
    <row r="79" ht="20.100000000000001" customHeight="1" x14ac:dyDescent="0.25"/>
    <row r="80" ht="20.100000000000001" customHeight="1" x14ac:dyDescent="0.25"/>
    <row r="81" ht="20.100000000000001" customHeight="1" x14ac:dyDescent="0.25"/>
    <row r="82" ht="20.100000000000001" customHeight="1" x14ac:dyDescent="0.25"/>
    <row r="84" ht="20.100000000000001" customHeight="1" x14ac:dyDescent="0.25"/>
    <row r="85" ht="20.100000000000001" customHeight="1" x14ac:dyDescent="0.25"/>
    <row r="86" ht="20.100000000000001" customHeight="1" x14ac:dyDescent="0.25"/>
    <row r="88" ht="20.100000000000001" customHeight="1" x14ac:dyDescent="0.25"/>
    <row r="89" ht="20.100000000000001" customHeight="1" x14ac:dyDescent="0.25"/>
    <row r="90" ht="20.100000000000001" customHeight="1" x14ac:dyDescent="0.25"/>
    <row r="91" ht="20.100000000000001" customHeight="1" x14ac:dyDescent="0.25"/>
    <row r="92" ht="81" customHeight="1" x14ac:dyDescent="0.25"/>
    <row r="116" ht="15" customHeight="1" x14ac:dyDescent="0.25"/>
  </sheetData>
  <mergeCells count="7">
    <mergeCell ref="B4:G4"/>
    <mergeCell ref="B2:G2"/>
    <mergeCell ref="B13:F13"/>
    <mergeCell ref="B6:F6"/>
    <mergeCell ref="B12:D12"/>
    <mergeCell ref="F9:F12"/>
    <mergeCell ref="B7:G7"/>
  </mergeCells>
  <pageMargins left="0.70866141732283472" right="0.70866141732283472" top="0.74803149606299213" bottom="0.74803149606299213" header="0.31496062992125984" footer="0.31496062992125984"/>
  <pageSetup paperSize="9" scale="50" orientation="landscape" r:id="rId1"/>
  <ignoredErrors>
    <ignoredError sqref="F9 E10:E11 E9 E12 G9:G10 G6 G12:G13" unlocked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0" tint="-0.34998626667073579"/>
  </sheetPr>
  <dimension ref="B2:E23"/>
  <sheetViews>
    <sheetView showGridLines="0" zoomScale="85" zoomScaleNormal="85" zoomScaleSheetLayoutView="85" workbookViewId="0">
      <selection activeCell="B17" sqref="B17:E18"/>
    </sheetView>
  </sheetViews>
  <sheetFormatPr defaultColWidth="9.140625" defaultRowHeight="15" x14ac:dyDescent="0.25"/>
  <cols>
    <col min="1" max="1" width="2.42578125" style="1" customWidth="1"/>
    <col min="2" max="2" width="25.7109375" style="1" customWidth="1"/>
    <col min="3" max="3" width="62" style="1" customWidth="1"/>
    <col min="4" max="4" width="29.140625" style="1" customWidth="1"/>
    <col min="5" max="5" width="29.5703125" style="1" customWidth="1"/>
    <col min="6" max="16384" width="9.140625" style="1"/>
  </cols>
  <sheetData>
    <row r="2" spans="2:5" ht="84" customHeight="1" x14ac:dyDescent="0.25">
      <c r="B2" s="493" t="s">
        <v>363</v>
      </c>
      <c r="C2" s="494"/>
      <c r="D2" s="494"/>
      <c r="E2" s="495"/>
    </row>
    <row r="3" spans="2:5" ht="5.25" customHeight="1" x14ac:dyDescent="0.25">
      <c r="B3" s="496"/>
      <c r="C3" s="497"/>
      <c r="D3" s="497"/>
      <c r="E3" s="498"/>
    </row>
    <row r="4" spans="2:5" s="135" customFormat="1" ht="24.75" customHeight="1" x14ac:dyDescent="0.25">
      <c r="B4" s="490" t="str">
        <f>RESUMO!B4</f>
        <v xml:space="preserve">Nº do Processo Administrativo: 25389.000052/2024-85 </v>
      </c>
      <c r="C4" s="491"/>
      <c r="D4" s="491" t="str">
        <f>RESUMO!E4</f>
        <v>PREGÃO ELETRÔNICO N° xx/2024 - COGIC</v>
      </c>
      <c r="E4" s="492"/>
    </row>
    <row r="5" spans="2:5" s="135" customFormat="1" ht="8.25" customHeight="1" x14ac:dyDescent="0.25">
      <c r="B5" s="499"/>
      <c r="C5" s="500"/>
      <c r="D5" s="500"/>
      <c r="E5" s="501"/>
    </row>
    <row r="6" spans="2:5" s="135" customFormat="1" ht="18.75" customHeight="1" x14ac:dyDescent="0.25">
      <c r="B6" s="482" t="s">
        <v>364</v>
      </c>
      <c r="C6" s="483"/>
      <c r="D6" s="483"/>
      <c r="E6" s="487"/>
    </row>
    <row r="7" spans="2:5" s="135" customFormat="1" ht="7.5" customHeight="1" x14ac:dyDescent="0.25">
      <c r="B7" s="482"/>
      <c r="C7" s="483"/>
      <c r="D7" s="483"/>
      <c r="E7" s="487"/>
    </row>
    <row r="8" spans="2:5" s="135" customFormat="1" ht="22.5" customHeight="1" x14ac:dyDescent="0.25">
      <c r="B8" s="482" t="s">
        <v>365</v>
      </c>
      <c r="C8" s="483"/>
      <c r="D8" s="483"/>
      <c r="E8" s="487"/>
    </row>
    <row r="9" spans="2:5" s="135" customFormat="1" ht="22.5" customHeight="1" x14ac:dyDescent="0.25">
      <c r="B9" s="482" t="s">
        <v>366</v>
      </c>
      <c r="C9" s="483"/>
      <c r="D9" s="483"/>
      <c r="E9" s="487"/>
    </row>
    <row r="10" spans="2:5" s="135" customFormat="1" ht="22.5" customHeight="1" x14ac:dyDescent="0.25">
      <c r="B10" s="482" t="s">
        <v>367</v>
      </c>
      <c r="C10" s="483"/>
      <c r="D10" s="291" t="s">
        <v>368</v>
      </c>
      <c r="E10" s="306" t="s">
        <v>369</v>
      </c>
    </row>
    <row r="11" spans="2:5" s="135" customFormat="1" ht="22.5" customHeight="1" x14ac:dyDescent="0.25">
      <c r="B11" s="482" t="s">
        <v>370</v>
      </c>
      <c r="C11" s="483"/>
      <c r="D11" s="483" t="s">
        <v>371</v>
      </c>
      <c r="E11" s="487"/>
    </row>
    <row r="12" spans="2:5" s="135" customFormat="1" ht="22.5" customHeight="1" x14ac:dyDescent="0.25">
      <c r="B12" s="290" t="s">
        <v>372</v>
      </c>
      <c r="C12" s="291" t="s">
        <v>373</v>
      </c>
      <c r="D12" s="483" t="s">
        <v>374</v>
      </c>
      <c r="E12" s="487"/>
    </row>
    <row r="13" spans="2:5" s="135" customFormat="1" ht="22.5" customHeight="1" x14ac:dyDescent="0.25">
      <c r="B13" s="482" t="s">
        <v>375</v>
      </c>
      <c r="C13" s="483"/>
      <c r="D13" s="483" t="s">
        <v>376</v>
      </c>
      <c r="E13" s="487"/>
    </row>
    <row r="14" spans="2:5" s="135" customFormat="1" ht="33" customHeight="1" x14ac:dyDescent="0.25">
      <c r="B14" s="307" t="s">
        <v>377</v>
      </c>
      <c r="C14" s="262" t="s">
        <v>283</v>
      </c>
      <c r="D14" s="262" t="s">
        <v>378</v>
      </c>
      <c r="E14" s="308" t="s">
        <v>379</v>
      </c>
    </row>
    <row r="15" spans="2:5" s="135" customFormat="1" ht="151.5" customHeight="1" x14ac:dyDescent="0.25">
      <c r="B15" s="309">
        <v>1</v>
      </c>
      <c r="C15" s="251" t="str">
        <f>+RESUMO!B3</f>
        <v>Objeto:  Prestação de serviços contínuos de manutenção preventiva e corretiva, com dedicação exclusiva de mão de obra, em 50 (cinquenta) elevadores, plataformas e monta carga, abrangendo o fornecimento de peças, insumos, materiais e serviços eventuais, nos Campi da Fundação Oswaldo Cruz, Instituto Fernandes Figueiras, Hélio Fraga e Palácio Itaboraí da Fundação Oswaldo Cruz, pelo período de 12 meses, conforme Termo de Referência</v>
      </c>
      <c r="D15" s="252">
        <f>+E15/12</f>
        <v>0</v>
      </c>
      <c r="E15" s="310">
        <f>+RESUMO!J11</f>
        <v>0</v>
      </c>
    </row>
    <row r="16" spans="2:5" s="135" customFormat="1" ht="36" customHeight="1" x14ac:dyDescent="0.25">
      <c r="B16" s="488" t="s">
        <v>380</v>
      </c>
      <c r="C16" s="489"/>
      <c r="D16" s="489"/>
      <c r="E16" s="311">
        <f>E15</f>
        <v>0</v>
      </c>
    </row>
    <row r="17" spans="2:5" s="135" customFormat="1" ht="18.75" customHeight="1" x14ac:dyDescent="0.25">
      <c r="B17" s="484" t="s">
        <v>381</v>
      </c>
      <c r="C17" s="485"/>
      <c r="D17" s="485"/>
      <c r="E17" s="485"/>
    </row>
    <row r="18" spans="2:5" s="135" customFormat="1" ht="45" customHeight="1" x14ac:dyDescent="0.25">
      <c r="B18" s="486"/>
      <c r="C18" s="485"/>
      <c r="D18" s="485"/>
      <c r="E18" s="485"/>
    </row>
    <row r="19" spans="2:5" s="135" customFormat="1" ht="27" customHeight="1" x14ac:dyDescent="0.25">
      <c r="B19" s="480" t="s">
        <v>382</v>
      </c>
      <c r="C19" s="481"/>
      <c r="D19" s="481"/>
      <c r="E19" s="481"/>
    </row>
    <row r="20" spans="2:5" s="135" customFormat="1" ht="11.25" customHeight="1" x14ac:dyDescent="0.25">
      <c r="B20" s="482"/>
      <c r="C20" s="483"/>
      <c r="D20" s="483"/>
      <c r="E20" s="483"/>
    </row>
    <row r="21" spans="2:5" s="135" customFormat="1" ht="27" customHeight="1" x14ac:dyDescent="0.25">
      <c r="B21" s="480" t="s">
        <v>383</v>
      </c>
      <c r="C21" s="481"/>
      <c r="D21" s="481"/>
      <c r="E21" s="481"/>
    </row>
    <row r="22" spans="2:5" s="135" customFormat="1" ht="13.5" customHeight="1" x14ac:dyDescent="0.25">
      <c r="B22" s="482"/>
      <c r="C22" s="483"/>
      <c r="D22" s="483"/>
      <c r="E22" s="483"/>
    </row>
    <row r="23" spans="2:5" s="135" customFormat="1" ht="27" customHeight="1" x14ac:dyDescent="0.25">
      <c r="B23" s="480" t="s">
        <v>384</v>
      </c>
      <c r="C23" s="481"/>
      <c r="D23" s="481"/>
      <c r="E23" s="481"/>
    </row>
  </sheetData>
  <mergeCells count="22">
    <mergeCell ref="B6:E6"/>
    <mergeCell ref="B4:C4"/>
    <mergeCell ref="D12:E12"/>
    <mergeCell ref="D4:E4"/>
    <mergeCell ref="B2:E2"/>
    <mergeCell ref="B3:E3"/>
    <mergeCell ref="B5:E5"/>
    <mergeCell ref="B17:E18"/>
    <mergeCell ref="B13:C13"/>
    <mergeCell ref="D13:E13"/>
    <mergeCell ref="B7:E7"/>
    <mergeCell ref="B8:E8"/>
    <mergeCell ref="B9:E9"/>
    <mergeCell ref="B10:C10"/>
    <mergeCell ref="B11:C11"/>
    <mergeCell ref="D11:E11"/>
    <mergeCell ref="B16:D16"/>
    <mergeCell ref="B19:E19"/>
    <mergeCell ref="B20:E20"/>
    <mergeCell ref="B21:E21"/>
    <mergeCell ref="B22:E22"/>
    <mergeCell ref="B23:E23"/>
  </mergeCells>
  <pageMargins left="0.70866141732283472" right="0.70866141732283472" top="0.74803149606299213" bottom="0.74803149606299213" header="0.31496062992125984" footer="0.31496062992125984"/>
  <pageSetup paperSize="9" scale="48" orientation="portrait" r:id="rId1"/>
  <ignoredErrors>
    <ignoredError sqref="D15:E15"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499984740745262"/>
  </sheetPr>
  <dimension ref="A1:J43"/>
  <sheetViews>
    <sheetView showGridLines="0" zoomScale="80" zoomScaleNormal="80" workbookViewId="0">
      <selection activeCell="F10" sqref="F10"/>
    </sheetView>
  </sheetViews>
  <sheetFormatPr defaultColWidth="0" defaultRowHeight="0" customHeight="1" zeroHeight="1" x14ac:dyDescent="0.2"/>
  <cols>
    <col min="1" max="1" width="2.5703125" style="154" customWidth="1"/>
    <col min="2" max="2" width="4" style="154" customWidth="1"/>
    <col min="3" max="3" width="54" style="154" customWidth="1"/>
    <col min="4" max="4" width="19.5703125" style="154" customWidth="1"/>
    <col min="5" max="5" width="39.7109375" style="154" customWidth="1"/>
    <col min="6" max="6" width="96.28515625" style="154" customWidth="1"/>
    <col min="7" max="7" width="32.85546875" style="154" customWidth="1"/>
    <col min="8" max="8" width="39.140625" style="154" customWidth="1"/>
    <col min="9" max="9" width="1.42578125" style="154" customWidth="1"/>
    <col min="10" max="10" width="0" style="154" hidden="1" customWidth="1"/>
    <col min="11" max="16384" width="8" style="154" hidden="1"/>
  </cols>
  <sheetData>
    <row r="1" spans="2:8" ht="8.25" customHeight="1" x14ac:dyDescent="0.2"/>
    <row r="2" spans="2:8" ht="50.25" customHeight="1" x14ac:dyDescent="0.2">
      <c r="B2" s="347" t="s">
        <v>35</v>
      </c>
      <c r="C2" s="348"/>
      <c r="D2" s="348"/>
      <c r="E2" s="348"/>
      <c r="F2" s="348"/>
      <c r="G2" s="348"/>
      <c r="H2" s="348"/>
    </row>
    <row r="3" spans="2:8" s="155" customFormat="1" ht="17.25" customHeight="1" x14ac:dyDescent="0.25">
      <c r="B3" s="341" t="s">
        <v>36</v>
      </c>
      <c r="C3" s="342"/>
      <c r="D3" s="342"/>
      <c r="E3" s="191" t="s">
        <v>37</v>
      </c>
      <c r="F3" s="191" t="s">
        <v>38</v>
      </c>
      <c r="G3" s="191" t="s">
        <v>39</v>
      </c>
      <c r="H3" s="191" t="s">
        <v>40</v>
      </c>
    </row>
    <row r="4" spans="2:8" s="139" customFormat="1" ht="21.75" customHeight="1" x14ac:dyDescent="0.2">
      <c r="B4" s="343" t="s">
        <v>41</v>
      </c>
      <c r="C4" s="344"/>
      <c r="D4" s="193" t="s">
        <v>42</v>
      </c>
      <c r="E4" s="345"/>
      <c r="F4" s="345"/>
      <c r="G4" s="345"/>
      <c r="H4" s="345"/>
    </row>
    <row r="5" spans="2:8" s="156" customFormat="1" ht="54.75" customHeight="1" x14ac:dyDescent="0.2">
      <c r="B5" s="192" t="s">
        <v>43</v>
      </c>
      <c r="C5" s="194" t="s">
        <v>44</v>
      </c>
      <c r="D5" s="318"/>
      <c r="E5" s="196"/>
      <c r="F5" s="196" t="s">
        <v>45</v>
      </c>
      <c r="G5" s="194"/>
      <c r="H5" s="194"/>
    </row>
    <row r="6" spans="2:8" s="156" customFormat="1" ht="54.75" customHeight="1" x14ac:dyDescent="0.2">
      <c r="B6" s="192" t="s">
        <v>46</v>
      </c>
      <c r="C6" s="194" t="s">
        <v>47</v>
      </c>
      <c r="D6" s="318"/>
      <c r="E6" s="196" t="s">
        <v>48</v>
      </c>
      <c r="F6" s="196" t="s">
        <v>49</v>
      </c>
      <c r="G6" s="194"/>
      <c r="H6" s="194"/>
    </row>
    <row r="7" spans="2:8" s="156" customFormat="1" ht="54.75" customHeight="1" x14ac:dyDescent="0.2">
      <c r="B7" s="192" t="s">
        <v>50</v>
      </c>
      <c r="C7" s="194" t="s">
        <v>51</v>
      </c>
      <c r="D7" s="318"/>
      <c r="E7" s="196" t="s">
        <v>52</v>
      </c>
      <c r="F7" s="196" t="s">
        <v>53</v>
      </c>
      <c r="G7" s="194"/>
      <c r="H7" s="194"/>
    </row>
    <row r="8" spans="2:8" s="139" customFormat="1" ht="34.5" customHeight="1" x14ac:dyDescent="0.2">
      <c r="B8" s="337" t="s">
        <v>54</v>
      </c>
      <c r="C8" s="338"/>
      <c r="D8" s="197">
        <f>SUM(D5+D6)+D7*(D5+D6)</f>
        <v>0</v>
      </c>
      <c r="E8" s="198"/>
      <c r="F8" s="198"/>
      <c r="G8" s="198"/>
      <c r="H8" s="198"/>
    </row>
    <row r="9" spans="2:8" s="139" customFormat="1" ht="9.75" customHeight="1" x14ac:dyDescent="0.2">
      <c r="B9" s="349"/>
      <c r="C9" s="350"/>
      <c r="D9" s="350"/>
      <c r="E9" s="199"/>
      <c r="F9" s="199"/>
      <c r="G9" s="199"/>
      <c r="H9" s="199"/>
    </row>
    <row r="10" spans="2:8" s="139" customFormat="1" ht="34.5" customHeight="1" x14ac:dyDescent="0.2">
      <c r="B10" s="343" t="s">
        <v>55</v>
      </c>
      <c r="C10" s="344"/>
      <c r="D10" s="193" t="s">
        <v>42</v>
      </c>
      <c r="E10" s="200"/>
      <c r="F10" s="198"/>
      <c r="G10" s="200"/>
      <c r="H10" s="198"/>
    </row>
    <row r="11" spans="2:8" s="139" customFormat="1" ht="28.5" customHeight="1" x14ac:dyDescent="0.2">
      <c r="B11" s="192" t="s">
        <v>43</v>
      </c>
      <c r="C11" s="194" t="s">
        <v>56</v>
      </c>
      <c r="D11" s="318"/>
      <c r="E11" s="201">
        <v>0.2</v>
      </c>
      <c r="F11" s="196" t="s">
        <v>57</v>
      </c>
      <c r="G11" s="194"/>
      <c r="H11" s="194"/>
    </row>
    <row r="12" spans="2:8" s="139" customFormat="1" ht="28.5" customHeight="1" x14ac:dyDescent="0.2">
      <c r="B12" s="192" t="s">
        <v>46</v>
      </c>
      <c r="C12" s="194" t="s">
        <v>58</v>
      </c>
      <c r="D12" s="318"/>
      <c r="E12" s="201">
        <v>2.5000000000000001E-2</v>
      </c>
      <c r="F12" s="196" t="s">
        <v>59</v>
      </c>
      <c r="G12" s="194"/>
      <c r="H12" s="194"/>
    </row>
    <row r="13" spans="2:8" s="139" customFormat="1" ht="28.5" customHeight="1" x14ac:dyDescent="0.2">
      <c r="B13" s="192" t="s">
        <v>50</v>
      </c>
      <c r="C13" s="194" t="s">
        <v>60</v>
      </c>
      <c r="D13" s="318"/>
      <c r="E13" s="201" t="s">
        <v>61</v>
      </c>
      <c r="F13" s="196" t="s">
        <v>62</v>
      </c>
      <c r="G13" s="194"/>
      <c r="H13" s="194"/>
    </row>
    <row r="14" spans="2:8" s="139" customFormat="1" ht="28.5" customHeight="1" x14ac:dyDescent="0.2">
      <c r="B14" s="192" t="s">
        <v>63</v>
      </c>
      <c r="C14" s="194" t="s">
        <v>64</v>
      </c>
      <c r="D14" s="318"/>
      <c r="E14" s="201">
        <v>1.4999999999999999E-2</v>
      </c>
      <c r="F14" s="196" t="s">
        <v>65</v>
      </c>
      <c r="G14" s="194"/>
      <c r="H14" s="194"/>
    </row>
    <row r="15" spans="2:8" s="139" customFormat="1" ht="28.5" customHeight="1" x14ac:dyDescent="0.2">
      <c r="B15" s="192" t="s">
        <v>66</v>
      </c>
      <c r="C15" s="194" t="s">
        <v>67</v>
      </c>
      <c r="D15" s="318"/>
      <c r="E15" s="201">
        <v>0.01</v>
      </c>
      <c r="F15" s="196" t="s">
        <v>68</v>
      </c>
      <c r="G15" s="194"/>
      <c r="H15" s="194"/>
    </row>
    <row r="16" spans="2:8" s="139" customFormat="1" ht="28.5" customHeight="1" x14ac:dyDescent="0.2">
      <c r="B16" s="192" t="s">
        <v>69</v>
      </c>
      <c r="C16" s="194" t="s">
        <v>70</v>
      </c>
      <c r="D16" s="318"/>
      <c r="E16" s="201">
        <v>6.0000000000000001E-3</v>
      </c>
      <c r="F16" s="196" t="s">
        <v>71</v>
      </c>
      <c r="G16" s="194"/>
      <c r="H16" s="194"/>
    </row>
    <row r="17" spans="2:8" s="139" customFormat="1" ht="28.5" customHeight="1" x14ac:dyDescent="0.2">
      <c r="B17" s="192" t="s">
        <v>72</v>
      </c>
      <c r="C17" s="194" t="s">
        <v>73</v>
      </c>
      <c r="D17" s="318"/>
      <c r="E17" s="201">
        <v>2E-3</v>
      </c>
      <c r="F17" s="196" t="s">
        <v>74</v>
      </c>
      <c r="G17" s="194"/>
      <c r="H17" s="194"/>
    </row>
    <row r="18" spans="2:8" s="139" customFormat="1" ht="28.5" customHeight="1" x14ac:dyDescent="0.2">
      <c r="B18" s="192" t="s">
        <v>75</v>
      </c>
      <c r="C18" s="194" t="s">
        <v>76</v>
      </c>
      <c r="D18" s="318"/>
      <c r="E18" s="201">
        <v>0.08</v>
      </c>
      <c r="F18" s="196" t="s">
        <v>77</v>
      </c>
      <c r="G18" s="194"/>
      <c r="H18" s="194"/>
    </row>
    <row r="19" spans="2:8" s="139" customFormat="1" ht="25.5" customHeight="1" x14ac:dyDescent="0.2">
      <c r="B19" s="337" t="s">
        <v>78</v>
      </c>
      <c r="C19" s="338"/>
      <c r="D19" s="197">
        <f>SUM(D11:D18)</f>
        <v>0</v>
      </c>
      <c r="E19" s="202"/>
      <c r="F19" s="202"/>
      <c r="G19" s="202"/>
      <c r="H19" s="202"/>
    </row>
    <row r="20" spans="2:8" ht="9.75" customHeight="1" x14ac:dyDescent="0.2">
      <c r="B20" s="203"/>
      <c r="C20" s="204"/>
      <c r="D20" s="204"/>
      <c r="E20" s="204"/>
      <c r="F20" s="204"/>
      <c r="G20" s="204"/>
      <c r="H20" s="204"/>
    </row>
    <row r="21" spans="2:8" s="155" customFormat="1" ht="34.5" customHeight="1" x14ac:dyDescent="0.25">
      <c r="B21" s="341" t="s">
        <v>79</v>
      </c>
      <c r="C21" s="342"/>
      <c r="D21" s="342"/>
      <c r="E21" s="191" t="s">
        <v>37</v>
      </c>
      <c r="F21" s="191" t="s">
        <v>38</v>
      </c>
      <c r="G21" s="191" t="s">
        <v>37</v>
      </c>
      <c r="H21" s="191" t="s">
        <v>38</v>
      </c>
    </row>
    <row r="22" spans="2:8" s="139" customFormat="1" ht="23.25" customHeight="1" x14ac:dyDescent="0.2">
      <c r="B22" s="343" t="str">
        <f>+B21</f>
        <v>MÓDULO 3 – PROVISÃO PARA RESCISÃO</v>
      </c>
      <c r="C22" s="344" t="s">
        <v>80</v>
      </c>
      <c r="D22" s="193" t="s">
        <v>42</v>
      </c>
      <c r="E22" s="346"/>
      <c r="F22" s="346"/>
      <c r="G22" s="346"/>
      <c r="H22" s="346"/>
    </row>
    <row r="23" spans="2:8" s="139" customFormat="1" ht="62.25" customHeight="1" x14ac:dyDescent="0.2">
      <c r="B23" s="192" t="s">
        <v>43</v>
      </c>
      <c r="C23" s="194" t="s">
        <v>81</v>
      </c>
      <c r="D23" s="318"/>
      <c r="E23" s="201" t="s">
        <v>82</v>
      </c>
      <c r="F23" s="196" t="s">
        <v>83</v>
      </c>
      <c r="G23" s="194"/>
      <c r="H23" s="194"/>
    </row>
    <row r="24" spans="2:8" s="139" customFormat="1" ht="24" customHeight="1" x14ac:dyDescent="0.2">
      <c r="B24" s="192" t="s">
        <v>46</v>
      </c>
      <c r="C24" s="194" t="s">
        <v>84</v>
      </c>
      <c r="D24" s="318"/>
      <c r="E24" s="201" t="s">
        <v>85</v>
      </c>
      <c r="F24" s="196" t="s">
        <v>86</v>
      </c>
      <c r="G24" s="194"/>
      <c r="H24" s="194"/>
    </row>
    <row r="25" spans="2:8" s="139" customFormat="1" ht="33.75" customHeight="1" x14ac:dyDescent="0.2">
      <c r="B25" s="192" t="s">
        <v>50</v>
      </c>
      <c r="C25" s="194" t="s">
        <v>87</v>
      </c>
      <c r="D25" s="318"/>
      <c r="E25" s="201" t="s">
        <v>88</v>
      </c>
      <c r="F25" s="196" t="s">
        <v>89</v>
      </c>
      <c r="G25" s="194"/>
      <c r="H25" s="194"/>
    </row>
    <row r="26" spans="2:8" s="139" customFormat="1" ht="42.75" customHeight="1" x14ac:dyDescent="0.2">
      <c r="B26" s="192" t="s">
        <v>63</v>
      </c>
      <c r="C26" s="194" t="s">
        <v>90</v>
      </c>
      <c r="D26" s="318"/>
      <c r="E26" s="201" t="s">
        <v>91</v>
      </c>
      <c r="F26" s="196" t="s">
        <v>92</v>
      </c>
      <c r="G26" s="194"/>
      <c r="H26" s="194"/>
    </row>
    <row r="27" spans="2:8" s="139" customFormat="1" ht="24" customHeight="1" x14ac:dyDescent="0.2">
      <c r="B27" s="192" t="s">
        <v>66</v>
      </c>
      <c r="C27" s="194" t="s">
        <v>93</v>
      </c>
      <c r="D27" s="318"/>
      <c r="E27" s="201" t="s">
        <v>94</v>
      </c>
      <c r="F27" s="196" t="s">
        <v>95</v>
      </c>
      <c r="G27" s="194"/>
      <c r="H27" s="194"/>
    </row>
    <row r="28" spans="2:8" s="139" customFormat="1" ht="46.5" customHeight="1" x14ac:dyDescent="0.2">
      <c r="B28" s="192" t="s">
        <v>69</v>
      </c>
      <c r="C28" s="194" t="s">
        <v>96</v>
      </c>
      <c r="D28" s="318"/>
      <c r="E28" s="201" t="s">
        <v>97</v>
      </c>
      <c r="F28" s="196" t="s">
        <v>98</v>
      </c>
      <c r="G28" s="194"/>
      <c r="H28" s="194"/>
    </row>
    <row r="29" spans="2:8" s="139" customFormat="1" ht="19.5" customHeight="1" x14ac:dyDescent="0.2">
      <c r="B29" s="337" t="s">
        <v>99</v>
      </c>
      <c r="C29" s="338"/>
      <c r="D29" s="197">
        <f>SUM(D23:D28)</f>
        <v>0</v>
      </c>
      <c r="E29" s="199"/>
      <c r="F29" s="199"/>
      <c r="G29" s="199"/>
      <c r="H29" s="199"/>
    </row>
    <row r="30" spans="2:8" s="139" customFormat="1" ht="34.5" customHeight="1" x14ac:dyDescent="0.2">
      <c r="B30" s="339"/>
      <c r="C30" s="340"/>
      <c r="D30" s="340"/>
      <c r="E30" s="199"/>
      <c r="F30" s="199"/>
      <c r="G30" s="199"/>
      <c r="H30" s="199"/>
    </row>
    <row r="31" spans="2:8" s="155" customFormat="1" ht="34.5" customHeight="1" x14ac:dyDescent="0.25">
      <c r="B31" s="341" t="s">
        <v>100</v>
      </c>
      <c r="C31" s="342"/>
      <c r="D31" s="342"/>
      <c r="E31" s="191" t="s">
        <v>37</v>
      </c>
      <c r="F31" s="191" t="s">
        <v>38</v>
      </c>
      <c r="G31" s="191" t="s">
        <v>37</v>
      </c>
      <c r="H31" s="191" t="s">
        <v>38</v>
      </c>
    </row>
    <row r="32" spans="2:8" s="139" customFormat="1" ht="12.75" x14ac:dyDescent="0.2">
      <c r="B32" s="343" t="s">
        <v>101</v>
      </c>
      <c r="C32" s="344"/>
      <c r="D32" s="193" t="s">
        <v>42</v>
      </c>
      <c r="E32" s="345"/>
      <c r="F32" s="345"/>
      <c r="G32" s="345"/>
      <c r="H32" s="345"/>
    </row>
    <row r="33" spans="2:8" s="139" customFormat="1" ht="63.75" x14ac:dyDescent="0.2">
      <c r="B33" s="192" t="s">
        <v>43</v>
      </c>
      <c r="C33" s="194" t="s">
        <v>102</v>
      </c>
      <c r="D33" s="318"/>
      <c r="E33" s="201" t="s">
        <v>103</v>
      </c>
      <c r="F33" s="196" t="s">
        <v>104</v>
      </c>
      <c r="G33" s="194"/>
      <c r="H33" s="194"/>
    </row>
    <row r="34" spans="2:8" s="139" customFormat="1" ht="38.25" x14ac:dyDescent="0.2">
      <c r="B34" s="192" t="s">
        <v>46</v>
      </c>
      <c r="C34" s="194" t="s">
        <v>105</v>
      </c>
      <c r="D34" s="318"/>
      <c r="E34" s="201" t="s">
        <v>106</v>
      </c>
      <c r="F34" s="196" t="s">
        <v>107</v>
      </c>
      <c r="G34" s="194"/>
      <c r="H34" s="194"/>
    </row>
    <row r="35" spans="2:8" s="139" customFormat="1" ht="51" x14ac:dyDescent="0.2">
      <c r="B35" s="192" t="s">
        <v>50</v>
      </c>
      <c r="C35" s="194" t="s">
        <v>108</v>
      </c>
      <c r="D35" s="318"/>
      <c r="E35" s="201" t="s">
        <v>109</v>
      </c>
      <c r="F35" s="196" t="s">
        <v>110</v>
      </c>
      <c r="G35" s="194"/>
      <c r="H35" s="194"/>
    </row>
    <row r="36" spans="2:8" s="139" customFormat="1" ht="63.75" x14ac:dyDescent="0.2">
      <c r="B36" s="192" t="s">
        <v>63</v>
      </c>
      <c r="C36" s="194" t="s">
        <v>111</v>
      </c>
      <c r="D36" s="318"/>
      <c r="E36" s="201" t="s">
        <v>112</v>
      </c>
      <c r="F36" s="196" t="s">
        <v>113</v>
      </c>
      <c r="G36" s="194"/>
      <c r="H36" s="194"/>
    </row>
    <row r="37" spans="2:8" s="139" customFormat="1" ht="51" x14ac:dyDescent="0.2">
      <c r="B37" s="192" t="s">
        <v>66</v>
      </c>
      <c r="C37" s="194" t="s">
        <v>114</v>
      </c>
      <c r="D37" s="318"/>
      <c r="E37" s="201" t="s">
        <v>115</v>
      </c>
      <c r="F37" s="196" t="s">
        <v>116</v>
      </c>
      <c r="G37" s="194"/>
      <c r="H37" s="194"/>
    </row>
    <row r="38" spans="2:8" s="139" customFormat="1" ht="12.75" x14ac:dyDescent="0.2">
      <c r="B38" s="192" t="s">
        <v>69</v>
      </c>
      <c r="C38" s="194" t="s">
        <v>117</v>
      </c>
      <c r="D38" s="318"/>
      <c r="E38" s="201"/>
      <c r="F38" s="196"/>
      <c r="G38" s="194"/>
      <c r="H38" s="194"/>
    </row>
    <row r="39" spans="2:8" s="139" customFormat="1" ht="24.75" customHeight="1" x14ac:dyDescent="0.2">
      <c r="B39" s="337" t="s">
        <v>118</v>
      </c>
      <c r="C39" s="338"/>
      <c r="D39" s="197">
        <f>SUM(D33:D38)</f>
        <v>0</v>
      </c>
      <c r="E39" s="199"/>
      <c r="F39" s="199"/>
      <c r="G39" s="199"/>
      <c r="H39" s="199"/>
    </row>
    <row r="40" spans="2:8" s="139" customFormat="1" ht="18" customHeight="1" x14ac:dyDescent="0.2">
      <c r="B40" s="349"/>
      <c r="C40" s="350"/>
      <c r="D40" s="350"/>
      <c r="E40" s="199"/>
      <c r="F40" s="199"/>
      <c r="G40" s="199"/>
      <c r="H40" s="199"/>
    </row>
    <row r="41" spans="2:8" s="139" customFormat="1" ht="34.5" customHeight="1" x14ac:dyDescent="0.2">
      <c r="B41" s="335" t="s">
        <v>119</v>
      </c>
      <c r="C41" s="336"/>
      <c r="D41" s="205" t="s">
        <v>42</v>
      </c>
      <c r="E41" s="199"/>
      <c r="F41" s="199"/>
      <c r="G41" s="199"/>
      <c r="H41" s="199"/>
    </row>
    <row r="42" spans="2:8" s="139" customFormat="1" ht="34.5" customHeight="1" x14ac:dyDescent="0.2">
      <c r="B42" s="192" t="s">
        <v>43</v>
      </c>
      <c r="C42" s="194" t="s">
        <v>120</v>
      </c>
      <c r="D42" s="195">
        <v>0</v>
      </c>
      <c r="E42" s="201" t="s">
        <v>121</v>
      </c>
      <c r="F42" s="196"/>
      <c r="G42" s="194"/>
      <c r="H42" s="194"/>
    </row>
    <row r="43" spans="2:8" ht="34.5" customHeight="1" x14ac:dyDescent="0.2"/>
  </sheetData>
  <mergeCells count="19">
    <mergeCell ref="E4:H4"/>
    <mergeCell ref="B22:C22"/>
    <mergeCell ref="E22:H22"/>
    <mergeCell ref="B2:H2"/>
    <mergeCell ref="B40:D40"/>
    <mergeCell ref="E32:H32"/>
    <mergeCell ref="B21:D21"/>
    <mergeCell ref="B9:D9"/>
    <mergeCell ref="B10:C10"/>
    <mergeCell ref="B19:C19"/>
    <mergeCell ref="B8:C8"/>
    <mergeCell ref="B3:D3"/>
    <mergeCell ref="B4:C4"/>
    <mergeCell ref="B41:C41"/>
    <mergeCell ref="B39:C39"/>
    <mergeCell ref="B29:C29"/>
    <mergeCell ref="B30:D30"/>
    <mergeCell ref="B31:D31"/>
    <mergeCell ref="B32:C32"/>
  </mergeCells>
  <dataValidations count="1">
    <dataValidation allowBlank="1" showInputMessage="1" showErrorMessage="1" prompt="Informar o FAP atualizado da empresa." sqref="D13" xr:uid="{00000000-0002-0000-0200-000000000000}"/>
  </dataValidations>
  <pageMargins left="0.70866141732283472" right="0.70866141732283472" top="0.74803149606299213" bottom="0.74803149606299213" header="0.31496062992125984" footer="0.31496062992125984"/>
  <pageSetup paperSize="9"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T21"/>
  <sheetViews>
    <sheetView showGridLines="0" showRowColHeaders="0" zoomScale="90" zoomScaleNormal="90" workbookViewId="0">
      <selection activeCell="H3" sqref="H3:H8"/>
    </sheetView>
  </sheetViews>
  <sheetFormatPr defaultColWidth="0" defaultRowHeight="0" customHeight="1" zeroHeight="1" x14ac:dyDescent="0.2"/>
  <cols>
    <col min="1" max="1" width="2.85546875" style="142" customWidth="1"/>
    <col min="2" max="2" width="35.7109375" style="142" customWidth="1"/>
    <col min="3" max="3" width="28.5703125" style="142" customWidth="1"/>
    <col min="4" max="4" width="15.7109375" style="142" customWidth="1"/>
    <col min="5" max="5" width="1.7109375" style="142" customWidth="1"/>
    <col min="6" max="6" width="35.7109375" style="142" customWidth="1"/>
    <col min="7" max="7" width="28.5703125" style="142" customWidth="1"/>
    <col min="8" max="8" width="15.7109375" style="142" customWidth="1"/>
    <col min="9" max="9" width="2.85546875" style="142" customWidth="1"/>
    <col min="10" max="18" width="9.140625" style="142" customWidth="1"/>
    <col min="19" max="20" width="0" style="142" hidden="1" customWidth="1"/>
    <col min="21" max="16384" width="9.140625" style="142" hidden="1"/>
  </cols>
  <sheetData>
    <row r="1" spans="2:8" ht="7.5" customHeight="1" x14ac:dyDescent="0.2"/>
    <row r="2" spans="2:8" ht="54" customHeight="1" x14ac:dyDescent="0.2">
      <c r="B2" s="351" t="s">
        <v>122</v>
      </c>
      <c r="C2" s="351"/>
      <c r="D2" s="351"/>
      <c r="E2" s="206"/>
      <c r="F2" s="351" t="s">
        <v>123</v>
      </c>
      <c r="G2" s="351"/>
      <c r="H2" s="351"/>
    </row>
    <row r="3" spans="2:8" ht="41.25" customHeight="1" x14ac:dyDescent="0.2">
      <c r="B3" s="353" t="s">
        <v>124</v>
      </c>
      <c r="C3" s="207" t="s">
        <v>125</v>
      </c>
      <c r="D3" s="241"/>
      <c r="E3" s="206"/>
      <c r="F3" s="353" t="s">
        <v>126</v>
      </c>
      <c r="G3" s="207" t="s">
        <v>125</v>
      </c>
      <c r="H3" s="241"/>
    </row>
    <row r="4" spans="2:8" ht="41.25" customHeight="1" x14ac:dyDescent="0.2">
      <c r="B4" s="353"/>
      <c r="C4" s="207" t="s">
        <v>127</v>
      </c>
      <c r="D4" s="241"/>
      <c r="E4" s="206"/>
      <c r="F4" s="353"/>
      <c r="G4" s="207" t="s">
        <v>127</v>
      </c>
      <c r="H4" s="241"/>
    </row>
    <row r="5" spans="2:8" ht="41.25" customHeight="1" x14ac:dyDescent="0.2">
      <c r="B5" s="353"/>
      <c r="C5" s="207" t="s">
        <v>128</v>
      </c>
      <c r="D5" s="241"/>
      <c r="E5" s="206"/>
      <c r="F5" s="353"/>
      <c r="G5" s="207" t="s">
        <v>128</v>
      </c>
      <c r="H5" s="241"/>
    </row>
    <row r="6" spans="2:8" ht="41.25" customHeight="1" x14ac:dyDescent="0.2">
      <c r="B6" s="353"/>
      <c r="C6" s="207" t="s">
        <v>129</v>
      </c>
      <c r="D6" s="241"/>
      <c r="E6" s="206"/>
      <c r="F6" s="353"/>
      <c r="G6" s="207" t="s">
        <v>129</v>
      </c>
      <c r="H6" s="241"/>
    </row>
    <row r="7" spans="2:8" ht="41.25" customHeight="1" x14ac:dyDescent="0.2">
      <c r="B7" s="353"/>
      <c r="C7" s="207" t="s">
        <v>130</v>
      </c>
      <c r="D7" s="241"/>
      <c r="E7" s="206"/>
      <c r="F7" s="353"/>
      <c r="G7" s="207" t="s">
        <v>130</v>
      </c>
      <c r="H7" s="241"/>
    </row>
    <row r="8" spans="2:8" ht="41.25" customHeight="1" x14ac:dyDescent="0.2">
      <c r="B8" s="353"/>
      <c r="C8" s="207" t="s">
        <v>131</v>
      </c>
      <c r="D8" s="241"/>
      <c r="E8" s="206"/>
      <c r="F8" s="353"/>
      <c r="G8" s="207" t="s">
        <v>131</v>
      </c>
      <c r="H8" s="241"/>
    </row>
    <row r="9" spans="2:8" ht="7.5" customHeight="1" x14ac:dyDescent="0.2">
      <c r="B9" s="206"/>
      <c r="C9" s="206"/>
      <c r="D9" s="206"/>
      <c r="E9" s="206"/>
      <c r="F9" s="206"/>
      <c r="G9" s="206"/>
      <c r="H9" s="206"/>
    </row>
    <row r="10" spans="2:8" ht="15" x14ac:dyDescent="0.2">
      <c r="B10" s="352" t="s">
        <v>132</v>
      </c>
      <c r="C10" s="352"/>
      <c r="D10" s="240">
        <f>ROUND(((1+D3)*(1+D4)/(1-(D5+D6+D7+D8))-1),4)</f>
        <v>0</v>
      </c>
      <c r="E10" s="219"/>
      <c r="F10" s="352" t="s">
        <v>132</v>
      </c>
      <c r="G10" s="352"/>
      <c r="H10" s="240">
        <f>ROUND(((1+H3)*(1+H4)/(1-(H5+H6+H7+H8))-1),4)</f>
        <v>0</v>
      </c>
    </row>
    <row r="11" spans="2:8" ht="15.75" customHeight="1" x14ac:dyDescent="0.2"/>
    <row r="12" spans="2:8" ht="15.75" customHeight="1" x14ac:dyDescent="0.2"/>
    <row r="13" spans="2:8" ht="63.75" hidden="1" customHeight="1" x14ac:dyDescent="0.2"/>
    <row r="14" spans="2:8" ht="63.75" hidden="1" customHeight="1" x14ac:dyDescent="0.2"/>
    <row r="15" spans="2:8" ht="63.75" hidden="1" customHeight="1" x14ac:dyDescent="0.2"/>
    <row r="16" spans="2:8" ht="63.75" hidden="1" customHeight="1" x14ac:dyDescent="0.2"/>
    <row r="17" ht="63.75" hidden="1" customHeight="1" x14ac:dyDescent="0.2"/>
    <row r="18" ht="63.75" hidden="1" customHeight="1" x14ac:dyDescent="0.2"/>
    <row r="19" ht="63.75" hidden="1" customHeight="1" x14ac:dyDescent="0.2"/>
    <row r="20" ht="63.75" hidden="1" customHeight="1" x14ac:dyDescent="0.2"/>
    <row r="21" ht="63.75" hidden="1" customHeight="1" x14ac:dyDescent="0.2"/>
  </sheetData>
  <mergeCells count="6">
    <mergeCell ref="F2:H2"/>
    <mergeCell ref="F10:G10"/>
    <mergeCell ref="B2:D2"/>
    <mergeCell ref="B10:C10"/>
    <mergeCell ref="B3:B8"/>
    <mergeCell ref="F3:F8"/>
  </mergeCells>
  <pageMargins left="0.70866141732283472" right="0.70866141732283472" top="0.74803149606299213" bottom="0.74803149606299213" header="0.31496062992125984" footer="0.31496062992125984"/>
  <pageSetup paperSize="9" scale="5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B1:I9"/>
  <sheetViews>
    <sheetView showGridLines="0" zoomScale="110" zoomScaleNormal="110" workbookViewId="0">
      <selection activeCell="H4" sqref="H4"/>
    </sheetView>
  </sheetViews>
  <sheetFormatPr defaultColWidth="9.140625" defaultRowHeight="12.75" x14ac:dyDescent="0.2"/>
  <cols>
    <col min="1" max="1" width="1.42578125" style="133" customWidth="1"/>
    <col min="2" max="2" width="67.28515625" style="133" customWidth="1"/>
    <col min="3" max="3" width="27.5703125" style="133" customWidth="1"/>
    <col min="4" max="4" width="29.140625" style="133" customWidth="1"/>
    <col min="5" max="5" width="18.5703125" style="133" customWidth="1"/>
    <col min="6" max="6" width="24" style="133" customWidth="1"/>
    <col min="7" max="7" width="14.85546875" style="134" customWidth="1"/>
    <col min="8" max="8" width="17.140625" style="138" customWidth="1"/>
    <col min="9" max="16384" width="9.140625" style="133"/>
  </cols>
  <sheetData>
    <row r="1" spans="2:9" ht="34.5" customHeight="1" x14ac:dyDescent="0.2">
      <c r="B1" s="354" t="s">
        <v>482</v>
      </c>
      <c r="C1" s="354"/>
      <c r="D1" s="354"/>
      <c r="E1" s="354"/>
      <c r="F1" s="354"/>
      <c r="G1" s="354"/>
      <c r="H1" s="354"/>
    </row>
    <row r="2" spans="2:9" ht="6" customHeight="1" x14ac:dyDescent="0.2">
      <c r="B2" s="233"/>
      <c r="C2" s="233"/>
      <c r="D2" s="233"/>
      <c r="E2" s="233"/>
      <c r="F2" s="233"/>
      <c r="G2" s="233"/>
      <c r="H2" s="233"/>
    </row>
    <row r="3" spans="2:9" ht="48" customHeight="1" x14ac:dyDescent="0.2">
      <c r="B3" s="234" t="s">
        <v>133</v>
      </c>
      <c r="C3" s="234" t="s">
        <v>134</v>
      </c>
      <c r="D3" s="234" t="s">
        <v>135</v>
      </c>
      <c r="E3" s="234" t="s">
        <v>136</v>
      </c>
      <c r="F3" s="234" t="s">
        <v>137</v>
      </c>
      <c r="G3" s="234" t="s">
        <v>138</v>
      </c>
      <c r="H3" s="235" t="s">
        <v>139</v>
      </c>
    </row>
    <row r="4" spans="2:9" s="211" customFormat="1" ht="20.25" customHeight="1" x14ac:dyDescent="0.2">
      <c r="B4" s="208" t="s">
        <v>140</v>
      </c>
      <c r="C4" s="209" t="s">
        <v>141</v>
      </c>
      <c r="D4" s="209" t="s">
        <v>142</v>
      </c>
      <c r="E4" s="209">
        <v>1</v>
      </c>
      <c r="F4" s="209">
        <v>1</v>
      </c>
      <c r="G4" s="257"/>
      <c r="H4" s="210"/>
    </row>
    <row r="5" spans="2:9" s="213" customFormat="1" ht="21.75" customHeight="1" thickBot="1" x14ac:dyDescent="0.3">
      <c r="B5" s="356" t="s">
        <v>143</v>
      </c>
      <c r="C5" s="357"/>
      <c r="D5" s="358"/>
      <c r="E5" s="236">
        <f>SUM(E4:E4)</f>
        <v>1</v>
      </c>
      <c r="F5" s="237">
        <f>SUM(F4:F4)</f>
        <v>1</v>
      </c>
      <c r="G5" s="355"/>
      <c r="H5" s="355"/>
      <c r="I5" s="212"/>
    </row>
    <row r="6" spans="2:9" ht="13.5" hidden="1" thickBot="1" x14ac:dyDescent="0.25"/>
    <row r="7" spans="2:9" ht="13.5" hidden="1" thickBot="1" x14ac:dyDescent="0.25"/>
    <row r="8" spans="2:9" ht="15.75" thickBot="1" x14ac:dyDescent="0.25">
      <c r="B8" s="238" t="s">
        <v>144</v>
      </c>
      <c r="C8" s="214"/>
    </row>
    <row r="9" spans="2:9" ht="15" x14ac:dyDescent="0.2">
      <c r="B9" s="239" t="s">
        <v>145</v>
      </c>
      <c r="C9" s="214"/>
    </row>
  </sheetData>
  <autoFilter ref="B3:H5" xr:uid="{00000000-0009-0000-0000-000004000000}"/>
  <mergeCells count="3">
    <mergeCell ref="B1:H1"/>
    <mergeCell ref="G5:H5"/>
    <mergeCell ref="B5:D5"/>
  </mergeCells>
  <phoneticPr fontId="8" type="noConversion"/>
  <conditionalFormatting sqref="G4">
    <cfRule type="containsText" dxfId="1" priority="22" operator="containsText" text="ok">
      <formula>NOT(ISERROR(SEARCH("ok",G4)))</formula>
    </cfRule>
    <cfRule type="containsText" dxfId="0" priority="23" operator="containsText" text="dimensionar">
      <formula>NOT(ISERROR(SEARCH("dimensionar",G4)))</formula>
    </cfRule>
  </conditionalFormatting>
  <pageMargins left="0.70866141732283472" right="0.70866141732283472" top="0.74803149606299213" bottom="0.74803149606299213"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499984740745262"/>
    <pageSetUpPr fitToPage="1"/>
  </sheetPr>
  <dimension ref="A1:L21"/>
  <sheetViews>
    <sheetView showGridLines="0" zoomScale="90" zoomScaleNormal="90" workbookViewId="0">
      <selection activeCell="H19" sqref="H19"/>
    </sheetView>
  </sheetViews>
  <sheetFormatPr defaultColWidth="9.140625" defaultRowHeight="15.75" x14ac:dyDescent="0.25"/>
  <cols>
    <col min="1" max="1" width="1.28515625" style="17" customWidth="1"/>
    <col min="2" max="2" width="5" style="143" customWidth="1"/>
    <col min="3" max="3" width="44.7109375" style="151" customWidth="1"/>
    <col min="4" max="4" width="27.42578125" style="19" customWidth="1"/>
    <col min="5" max="5" width="24.85546875" style="19" customWidth="1"/>
    <col min="6" max="6" width="20.85546875" style="19" customWidth="1"/>
    <col min="7" max="7" width="26" style="19" customWidth="1"/>
    <col min="8" max="8" width="24.85546875" style="17" customWidth="1"/>
    <col min="9" max="9" width="24.42578125" style="17" customWidth="1"/>
    <col min="10" max="10" width="22.85546875" style="16" customWidth="1"/>
    <col min="11" max="11" width="20.140625" style="17" customWidth="1"/>
    <col min="12" max="12" width="17" style="17" customWidth="1"/>
    <col min="13" max="13" width="23.7109375" style="17" customWidth="1"/>
    <col min="14" max="14" width="25.5703125" style="17" customWidth="1"/>
    <col min="15" max="18" width="9.140625" style="17"/>
    <col min="19" max="19" width="9.5703125" style="17" bestFit="1" customWidth="1"/>
    <col min="20" max="16384" width="9.140625" style="17"/>
  </cols>
  <sheetData>
    <row r="1" spans="1:12" ht="13.5" customHeight="1" x14ac:dyDescent="0.25">
      <c r="A1" s="16"/>
      <c r="B1" s="152"/>
      <c r="C1" s="148"/>
      <c r="D1" s="144"/>
      <c r="E1" s="144"/>
      <c r="F1" s="144"/>
      <c r="G1" s="144"/>
      <c r="H1" s="145"/>
      <c r="I1" s="146"/>
    </row>
    <row r="2" spans="1:12" s="18" customFormat="1" ht="43.15" customHeight="1" x14ac:dyDescent="0.25">
      <c r="A2" s="147"/>
      <c r="B2" s="354" t="s">
        <v>146</v>
      </c>
      <c r="C2" s="354"/>
      <c r="D2" s="354"/>
      <c r="E2" s="354"/>
      <c r="F2" s="354"/>
      <c r="G2" s="354"/>
      <c r="H2" s="354"/>
      <c r="I2" s="354"/>
      <c r="J2" s="354"/>
    </row>
    <row r="3" spans="1:12" s="217" customFormat="1" ht="45.75" customHeight="1" thickBot="1" x14ac:dyDescent="0.3">
      <c r="A3" s="218"/>
      <c r="B3" s="363" t="s">
        <v>147</v>
      </c>
      <c r="C3" s="363"/>
      <c r="D3" s="363"/>
      <c r="E3" s="363"/>
      <c r="F3" s="363"/>
      <c r="G3" s="363"/>
      <c r="H3" s="363"/>
      <c r="I3" s="363"/>
      <c r="J3" s="363"/>
    </row>
    <row r="4" spans="1:12" s="217" customFormat="1" ht="29.25" customHeight="1" thickBot="1" x14ac:dyDescent="0.3">
      <c r="A4" s="218"/>
      <c r="B4" s="362" t="s">
        <v>473</v>
      </c>
      <c r="C4" s="362"/>
      <c r="D4" s="362"/>
      <c r="E4" s="362" t="s">
        <v>148</v>
      </c>
      <c r="F4" s="362"/>
      <c r="G4" s="362"/>
      <c r="H4" s="362"/>
      <c r="I4" s="362"/>
      <c r="J4" s="362"/>
    </row>
    <row r="5" spans="1:12" s="217" customFormat="1" ht="29.45" customHeight="1" thickBot="1" x14ac:dyDescent="0.3">
      <c r="A5" s="218"/>
      <c r="B5" s="364" t="s">
        <v>149</v>
      </c>
      <c r="C5" s="364"/>
      <c r="D5" s="271" t="s">
        <v>134</v>
      </c>
      <c r="E5" s="271" t="s">
        <v>135</v>
      </c>
      <c r="F5" s="271" t="s">
        <v>150</v>
      </c>
      <c r="G5" s="271" t="s">
        <v>151</v>
      </c>
      <c r="H5" s="271" t="s">
        <v>152</v>
      </c>
      <c r="I5" s="271" t="s">
        <v>153</v>
      </c>
      <c r="J5" s="271" t="s">
        <v>154</v>
      </c>
    </row>
    <row r="6" spans="1:12" s="217" customFormat="1" ht="48" customHeight="1" thickBot="1" x14ac:dyDescent="0.3">
      <c r="A6" s="218"/>
      <c r="B6" s="272">
        <v>1</v>
      </c>
      <c r="C6" s="273" t="str">
        <f>'Legenda Postos de Trabalho'!B4</f>
        <v xml:space="preserve">Eletromecânico de Manutenção de Elevadores </v>
      </c>
      <c r="D6" s="274" t="s">
        <v>141</v>
      </c>
      <c r="E6" s="275" t="str">
        <f>'Legenda Postos de Trabalho'!D4</f>
        <v>44 hs (Segunda a Sexta)</v>
      </c>
      <c r="F6" s="275">
        <f>'Legenda Postos de Trabalho'!E4</f>
        <v>1</v>
      </c>
      <c r="G6" s="275">
        <f>'Legenda Postos de Trabalho'!F4</f>
        <v>1</v>
      </c>
      <c r="H6" s="276">
        <f>ELETROMECÂNICO!F136</f>
        <v>0</v>
      </c>
      <c r="I6" s="285">
        <f>ELETROMECÂNICO!F140</f>
        <v>0</v>
      </c>
      <c r="J6" s="285">
        <f>+I6*12</f>
        <v>0</v>
      </c>
      <c r="K6" s="216"/>
      <c r="L6" s="249"/>
    </row>
    <row r="7" spans="1:12" s="217" customFormat="1" ht="3.75" customHeight="1" thickBot="1" x14ac:dyDescent="0.3">
      <c r="A7" s="218"/>
      <c r="B7" s="277"/>
      <c r="C7" s="278"/>
      <c r="D7" s="279"/>
      <c r="E7" s="279"/>
      <c r="F7" s="279"/>
      <c r="G7" s="279"/>
      <c r="H7" s="280"/>
      <c r="I7" s="280"/>
      <c r="J7" s="280"/>
      <c r="L7" s="249"/>
    </row>
    <row r="8" spans="1:12" s="217" customFormat="1" ht="36.75" customHeight="1" thickBot="1" x14ac:dyDescent="0.3">
      <c r="A8" s="215"/>
      <c r="B8" s="359" t="s">
        <v>155</v>
      </c>
      <c r="C8" s="359"/>
      <c r="D8" s="359"/>
      <c r="E8" s="359"/>
      <c r="F8" s="270">
        <f>SUM(F6:F6)</f>
        <v>1</v>
      </c>
      <c r="G8" s="270">
        <f>SUM(G6:G6)</f>
        <v>1</v>
      </c>
      <c r="H8" s="270" t="s">
        <v>156</v>
      </c>
      <c r="I8" s="281">
        <f>SUM(I6:I6)</f>
        <v>0</v>
      </c>
      <c r="J8" s="282">
        <f>SUM(J6:J6)</f>
        <v>0</v>
      </c>
      <c r="K8" s="216"/>
      <c r="L8" s="216"/>
    </row>
    <row r="9" spans="1:12" s="217" customFormat="1" ht="28.5" customHeight="1" thickBot="1" x14ac:dyDescent="0.3">
      <c r="A9" s="215"/>
      <c r="B9" s="359" t="s">
        <v>480</v>
      </c>
      <c r="C9" s="359"/>
      <c r="D9" s="359"/>
      <c r="E9" s="359"/>
      <c r="F9" s="359"/>
      <c r="G9" s="359"/>
      <c r="H9" s="359"/>
      <c r="I9" s="283">
        <f>+J9/12</f>
        <v>0</v>
      </c>
      <c r="J9" s="284">
        <f>+'Serviços Mensais'!M4</f>
        <v>0</v>
      </c>
      <c r="K9" s="249"/>
      <c r="L9" s="216"/>
    </row>
    <row r="10" spans="1:12" s="217" customFormat="1" ht="41.25" customHeight="1" thickBot="1" x14ac:dyDescent="0.3">
      <c r="A10" s="215"/>
      <c r="B10" s="361" t="s">
        <v>481</v>
      </c>
      <c r="C10" s="361"/>
      <c r="D10" s="361"/>
      <c r="E10" s="361"/>
      <c r="F10" s="361"/>
      <c r="G10" s="361"/>
      <c r="H10" s="361"/>
      <c r="I10" s="283">
        <f t="shared" ref="I10:I11" si="0">+J10/12</f>
        <v>0</v>
      </c>
      <c r="J10" s="284">
        <f>+'Serviço Eventual'!G13</f>
        <v>0</v>
      </c>
      <c r="L10" s="216"/>
    </row>
    <row r="11" spans="1:12" s="217" customFormat="1" ht="35.450000000000003" customHeight="1" thickBot="1" x14ac:dyDescent="0.3">
      <c r="A11" s="250" t="s">
        <v>157</v>
      </c>
      <c r="B11" s="360" t="s">
        <v>158</v>
      </c>
      <c r="C11" s="360"/>
      <c r="D11" s="360"/>
      <c r="E11" s="360"/>
      <c r="F11" s="360"/>
      <c r="G11" s="360"/>
      <c r="H11" s="360"/>
      <c r="I11" s="286">
        <f t="shared" si="0"/>
        <v>0</v>
      </c>
      <c r="J11" s="286">
        <f>SUM(J8:J10)</f>
        <v>0</v>
      </c>
      <c r="K11" s="249"/>
      <c r="L11" s="249"/>
    </row>
    <row r="12" spans="1:12" ht="18.75" x14ac:dyDescent="0.25">
      <c r="B12" s="153"/>
      <c r="C12" s="149"/>
      <c r="D12" s="21"/>
      <c r="E12" s="21"/>
      <c r="F12" s="21"/>
      <c r="G12" s="21"/>
      <c r="H12" s="18"/>
      <c r="I12" s="18"/>
      <c r="J12" s="140"/>
    </row>
    <row r="13" spans="1:12" ht="18.75" x14ac:dyDescent="0.25">
      <c r="C13" s="150"/>
      <c r="D13" s="29"/>
      <c r="E13" s="29"/>
      <c r="F13" s="29"/>
      <c r="G13" s="21"/>
      <c r="H13" s="18"/>
      <c r="I13" s="18"/>
    </row>
    <row r="14" spans="1:12" x14ac:dyDescent="0.25">
      <c r="I14" s="20"/>
    </row>
    <row r="15" spans="1:12" x14ac:dyDescent="0.25">
      <c r="I15" s="20"/>
    </row>
    <row r="16" spans="1:12" x14ac:dyDescent="0.25">
      <c r="I16" s="20"/>
    </row>
    <row r="18" spans="9:10" x14ac:dyDescent="0.25">
      <c r="I18" s="20"/>
    </row>
    <row r="19" spans="9:10" x14ac:dyDescent="0.25">
      <c r="I19" s="20"/>
      <c r="J19" s="244"/>
    </row>
    <row r="20" spans="9:10" x14ac:dyDescent="0.25">
      <c r="I20" s="20"/>
      <c r="J20" s="244"/>
    </row>
    <row r="21" spans="9:10" x14ac:dyDescent="0.25">
      <c r="I21" s="20"/>
      <c r="J21" s="20"/>
    </row>
  </sheetData>
  <mergeCells count="9">
    <mergeCell ref="B8:E8"/>
    <mergeCell ref="B11:H11"/>
    <mergeCell ref="B10:H10"/>
    <mergeCell ref="B9:H9"/>
    <mergeCell ref="B2:J2"/>
    <mergeCell ref="E4:J4"/>
    <mergeCell ref="B3:J3"/>
    <mergeCell ref="B5:C5"/>
    <mergeCell ref="B4:D4"/>
  </mergeCells>
  <phoneticPr fontId="8" type="noConversion"/>
  <pageMargins left="0.70866141732283472" right="0.70866141732283472" top="0.74803149606299213" bottom="0.74803149606299213" header="0.31496062992125984" footer="0.31496062992125984"/>
  <pageSetup paperSize="9" scale="58" fitToHeight="0" orientation="landscape" r:id="rId1"/>
  <rowBreaks count="1" manualBreakCount="1">
    <brk id="12"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499984740745262"/>
  </sheetPr>
  <dimension ref="A1:G140"/>
  <sheetViews>
    <sheetView showGridLines="0" topLeftCell="A31" zoomScaleNormal="100" zoomScaleSheetLayoutView="75" workbookViewId="0">
      <selection activeCell="E57" sqref="E57:E58"/>
    </sheetView>
  </sheetViews>
  <sheetFormatPr defaultRowHeight="12.75" x14ac:dyDescent="0.2"/>
  <cols>
    <col min="1" max="1" width="1" style="57" customWidth="1"/>
    <col min="2" max="2" width="6.140625" style="57" customWidth="1"/>
    <col min="3" max="3" width="49.5703125" style="57" customWidth="1"/>
    <col min="4" max="4" width="28" style="57" customWidth="1"/>
    <col min="5" max="5" width="16.85546875" style="58" customWidth="1"/>
    <col min="6" max="6" width="22.7109375" style="59" customWidth="1"/>
    <col min="7" max="7" width="4" style="59" customWidth="1"/>
    <col min="8" max="237" width="9.140625" style="57"/>
    <col min="238" max="238" width="12.5703125" style="57" customWidth="1"/>
    <col min="239" max="239" width="49.5703125" style="57" customWidth="1"/>
    <col min="240" max="240" width="28" style="57" customWidth="1"/>
    <col min="241" max="241" width="16.85546875" style="57" customWidth="1"/>
    <col min="242" max="242" width="17.5703125" style="57" customWidth="1"/>
    <col min="243" max="243" width="33.140625" style="57" customWidth="1"/>
    <col min="244" max="256" width="0" style="57" hidden="1" customWidth="1"/>
    <col min="257" max="493" width="9.140625" style="57"/>
    <col min="494" max="494" width="12.5703125" style="57" customWidth="1"/>
    <col min="495" max="495" width="49.5703125" style="57" customWidth="1"/>
    <col min="496" max="496" width="28" style="57" customWidth="1"/>
    <col min="497" max="497" width="16.85546875" style="57" customWidth="1"/>
    <col min="498" max="498" width="17.5703125" style="57" customWidth="1"/>
    <col min="499" max="499" width="33.140625" style="57" customWidth="1"/>
    <col min="500" max="512" width="0" style="57" hidden="1" customWidth="1"/>
    <col min="513" max="749" width="9.140625" style="57"/>
    <col min="750" max="750" width="12.5703125" style="57" customWidth="1"/>
    <col min="751" max="751" width="49.5703125" style="57" customWidth="1"/>
    <col min="752" max="752" width="28" style="57" customWidth="1"/>
    <col min="753" max="753" width="16.85546875" style="57" customWidth="1"/>
    <col min="754" max="754" width="17.5703125" style="57" customWidth="1"/>
    <col min="755" max="755" width="33.140625" style="57" customWidth="1"/>
    <col min="756" max="768" width="0" style="57" hidden="1" customWidth="1"/>
    <col min="769" max="1005" width="9.140625" style="57"/>
    <col min="1006" max="1006" width="12.5703125" style="57" customWidth="1"/>
    <col min="1007" max="1007" width="49.5703125" style="57" customWidth="1"/>
    <col min="1008" max="1008" width="28" style="57" customWidth="1"/>
    <col min="1009" max="1009" width="16.85546875" style="57" customWidth="1"/>
    <col min="1010" max="1010" width="17.5703125" style="57" customWidth="1"/>
    <col min="1011" max="1011" width="33.140625" style="57" customWidth="1"/>
    <col min="1012" max="1024" width="0" style="57" hidden="1" customWidth="1"/>
    <col min="1025" max="1261" width="9.140625" style="57"/>
    <col min="1262" max="1262" width="12.5703125" style="57" customWidth="1"/>
    <col min="1263" max="1263" width="49.5703125" style="57" customWidth="1"/>
    <col min="1264" max="1264" width="28" style="57" customWidth="1"/>
    <col min="1265" max="1265" width="16.85546875" style="57" customWidth="1"/>
    <col min="1266" max="1266" width="17.5703125" style="57" customWidth="1"/>
    <col min="1267" max="1267" width="33.140625" style="57" customWidth="1"/>
    <col min="1268" max="1280" width="0" style="57" hidden="1" customWidth="1"/>
    <col min="1281" max="1517" width="9.140625" style="57"/>
    <col min="1518" max="1518" width="12.5703125" style="57" customWidth="1"/>
    <col min="1519" max="1519" width="49.5703125" style="57" customWidth="1"/>
    <col min="1520" max="1520" width="28" style="57" customWidth="1"/>
    <col min="1521" max="1521" width="16.85546875" style="57" customWidth="1"/>
    <col min="1522" max="1522" width="17.5703125" style="57" customWidth="1"/>
    <col min="1523" max="1523" width="33.140625" style="57" customWidth="1"/>
    <col min="1524" max="1536" width="0" style="57" hidden="1" customWidth="1"/>
    <col min="1537" max="1773" width="9.140625" style="57"/>
    <col min="1774" max="1774" width="12.5703125" style="57" customWidth="1"/>
    <col min="1775" max="1775" width="49.5703125" style="57" customWidth="1"/>
    <col min="1776" max="1776" width="28" style="57" customWidth="1"/>
    <col min="1777" max="1777" width="16.85546875" style="57" customWidth="1"/>
    <col min="1778" max="1778" width="17.5703125" style="57" customWidth="1"/>
    <col min="1779" max="1779" width="33.140625" style="57" customWidth="1"/>
    <col min="1780" max="1792" width="0" style="57" hidden="1" customWidth="1"/>
    <col min="1793" max="2029" width="9.140625" style="57"/>
    <col min="2030" max="2030" width="12.5703125" style="57" customWidth="1"/>
    <col min="2031" max="2031" width="49.5703125" style="57" customWidth="1"/>
    <col min="2032" max="2032" width="28" style="57" customWidth="1"/>
    <col min="2033" max="2033" width="16.85546875" style="57" customWidth="1"/>
    <col min="2034" max="2034" width="17.5703125" style="57" customWidth="1"/>
    <col min="2035" max="2035" width="33.140625" style="57" customWidth="1"/>
    <col min="2036" max="2048" width="0" style="57" hidden="1" customWidth="1"/>
    <col min="2049" max="2285" width="9.140625" style="57"/>
    <col min="2286" max="2286" width="12.5703125" style="57" customWidth="1"/>
    <col min="2287" max="2287" width="49.5703125" style="57" customWidth="1"/>
    <col min="2288" max="2288" width="28" style="57" customWidth="1"/>
    <col min="2289" max="2289" width="16.85546875" style="57" customWidth="1"/>
    <col min="2290" max="2290" width="17.5703125" style="57" customWidth="1"/>
    <col min="2291" max="2291" width="33.140625" style="57" customWidth="1"/>
    <col min="2292" max="2304" width="0" style="57" hidden="1" customWidth="1"/>
    <col min="2305" max="2541" width="9.140625" style="57"/>
    <col min="2542" max="2542" width="12.5703125" style="57" customWidth="1"/>
    <col min="2543" max="2543" width="49.5703125" style="57" customWidth="1"/>
    <col min="2544" max="2544" width="28" style="57" customWidth="1"/>
    <col min="2545" max="2545" width="16.85546875" style="57" customWidth="1"/>
    <col min="2546" max="2546" width="17.5703125" style="57" customWidth="1"/>
    <col min="2547" max="2547" width="33.140625" style="57" customWidth="1"/>
    <col min="2548" max="2560" width="0" style="57" hidden="1" customWidth="1"/>
    <col min="2561" max="2797" width="9.140625" style="57"/>
    <col min="2798" max="2798" width="12.5703125" style="57" customWidth="1"/>
    <col min="2799" max="2799" width="49.5703125" style="57" customWidth="1"/>
    <col min="2800" max="2800" width="28" style="57" customWidth="1"/>
    <col min="2801" max="2801" width="16.85546875" style="57" customWidth="1"/>
    <col min="2802" max="2802" width="17.5703125" style="57" customWidth="1"/>
    <col min="2803" max="2803" width="33.140625" style="57" customWidth="1"/>
    <col min="2804" max="2816" width="0" style="57" hidden="1" customWidth="1"/>
    <col min="2817" max="3053" width="9.140625" style="57"/>
    <col min="3054" max="3054" width="12.5703125" style="57" customWidth="1"/>
    <col min="3055" max="3055" width="49.5703125" style="57" customWidth="1"/>
    <col min="3056" max="3056" width="28" style="57" customWidth="1"/>
    <col min="3057" max="3057" width="16.85546875" style="57" customWidth="1"/>
    <col min="3058" max="3058" width="17.5703125" style="57" customWidth="1"/>
    <col min="3059" max="3059" width="33.140625" style="57" customWidth="1"/>
    <col min="3060" max="3072" width="0" style="57" hidden="1" customWidth="1"/>
    <col min="3073" max="3309" width="9.140625" style="57"/>
    <col min="3310" max="3310" width="12.5703125" style="57" customWidth="1"/>
    <col min="3311" max="3311" width="49.5703125" style="57" customWidth="1"/>
    <col min="3312" max="3312" width="28" style="57" customWidth="1"/>
    <col min="3313" max="3313" width="16.85546875" style="57" customWidth="1"/>
    <col min="3314" max="3314" width="17.5703125" style="57" customWidth="1"/>
    <col min="3315" max="3315" width="33.140625" style="57" customWidth="1"/>
    <col min="3316" max="3328" width="0" style="57" hidden="1" customWidth="1"/>
    <col min="3329" max="3565" width="9.140625" style="57"/>
    <col min="3566" max="3566" width="12.5703125" style="57" customWidth="1"/>
    <col min="3567" max="3567" width="49.5703125" style="57" customWidth="1"/>
    <col min="3568" max="3568" width="28" style="57" customWidth="1"/>
    <col min="3569" max="3569" width="16.85546875" style="57" customWidth="1"/>
    <col min="3570" max="3570" width="17.5703125" style="57" customWidth="1"/>
    <col min="3571" max="3571" width="33.140625" style="57" customWidth="1"/>
    <col min="3572" max="3584" width="0" style="57" hidden="1" customWidth="1"/>
    <col min="3585" max="3821" width="9.140625" style="57"/>
    <col min="3822" max="3822" width="12.5703125" style="57" customWidth="1"/>
    <col min="3823" max="3823" width="49.5703125" style="57" customWidth="1"/>
    <col min="3824" max="3824" width="28" style="57" customWidth="1"/>
    <col min="3825" max="3825" width="16.85546875" style="57" customWidth="1"/>
    <col min="3826" max="3826" width="17.5703125" style="57" customWidth="1"/>
    <col min="3827" max="3827" width="33.140625" style="57" customWidth="1"/>
    <col min="3828" max="3840" width="0" style="57" hidden="1" customWidth="1"/>
    <col min="3841" max="4077" width="9.140625" style="57"/>
    <col min="4078" max="4078" width="12.5703125" style="57" customWidth="1"/>
    <col min="4079" max="4079" width="49.5703125" style="57" customWidth="1"/>
    <col min="4080" max="4080" width="28" style="57" customWidth="1"/>
    <col min="4081" max="4081" width="16.85546875" style="57" customWidth="1"/>
    <col min="4082" max="4082" width="17.5703125" style="57" customWidth="1"/>
    <col min="4083" max="4083" width="33.140625" style="57" customWidth="1"/>
    <col min="4084" max="4096" width="0" style="57" hidden="1" customWidth="1"/>
    <col min="4097" max="4333" width="9.140625" style="57"/>
    <col min="4334" max="4334" width="12.5703125" style="57" customWidth="1"/>
    <col min="4335" max="4335" width="49.5703125" style="57" customWidth="1"/>
    <col min="4336" max="4336" width="28" style="57" customWidth="1"/>
    <col min="4337" max="4337" width="16.85546875" style="57" customWidth="1"/>
    <col min="4338" max="4338" width="17.5703125" style="57" customWidth="1"/>
    <col min="4339" max="4339" width="33.140625" style="57" customWidth="1"/>
    <col min="4340" max="4352" width="0" style="57" hidden="1" customWidth="1"/>
    <col min="4353" max="4589" width="9.140625" style="57"/>
    <col min="4590" max="4590" width="12.5703125" style="57" customWidth="1"/>
    <col min="4591" max="4591" width="49.5703125" style="57" customWidth="1"/>
    <col min="4592" max="4592" width="28" style="57" customWidth="1"/>
    <col min="4593" max="4593" width="16.85546875" style="57" customWidth="1"/>
    <col min="4594" max="4594" width="17.5703125" style="57" customWidth="1"/>
    <col min="4595" max="4595" width="33.140625" style="57" customWidth="1"/>
    <col min="4596" max="4608" width="0" style="57" hidden="1" customWidth="1"/>
    <col min="4609" max="4845" width="9.140625" style="57"/>
    <col min="4846" max="4846" width="12.5703125" style="57" customWidth="1"/>
    <col min="4847" max="4847" width="49.5703125" style="57" customWidth="1"/>
    <col min="4848" max="4848" width="28" style="57" customWidth="1"/>
    <col min="4849" max="4849" width="16.85546875" style="57" customWidth="1"/>
    <col min="4850" max="4850" width="17.5703125" style="57" customWidth="1"/>
    <col min="4851" max="4851" width="33.140625" style="57" customWidth="1"/>
    <col min="4852" max="4864" width="0" style="57" hidden="1" customWidth="1"/>
    <col min="4865" max="5101" width="9.140625" style="57"/>
    <col min="5102" max="5102" width="12.5703125" style="57" customWidth="1"/>
    <col min="5103" max="5103" width="49.5703125" style="57" customWidth="1"/>
    <col min="5104" max="5104" width="28" style="57" customWidth="1"/>
    <col min="5105" max="5105" width="16.85546875" style="57" customWidth="1"/>
    <col min="5106" max="5106" width="17.5703125" style="57" customWidth="1"/>
    <col min="5107" max="5107" width="33.140625" style="57" customWidth="1"/>
    <col min="5108" max="5120" width="0" style="57" hidden="1" customWidth="1"/>
    <col min="5121" max="5357" width="9.140625" style="57"/>
    <col min="5358" max="5358" width="12.5703125" style="57" customWidth="1"/>
    <col min="5359" max="5359" width="49.5703125" style="57" customWidth="1"/>
    <col min="5360" max="5360" width="28" style="57" customWidth="1"/>
    <col min="5361" max="5361" width="16.85546875" style="57" customWidth="1"/>
    <col min="5362" max="5362" width="17.5703125" style="57" customWidth="1"/>
    <col min="5363" max="5363" width="33.140625" style="57" customWidth="1"/>
    <col min="5364" max="5376" width="0" style="57" hidden="1" customWidth="1"/>
    <col min="5377" max="5613" width="9.140625" style="57"/>
    <col min="5614" max="5614" width="12.5703125" style="57" customWidth="1"/>
    <col min="5615" max="5615" width="49.5703125" style="57" customWidth="1"/>
    <col min="5616" max="5616" width="28" style="57" customWidth="1"/>
    <col min="5617" max="5617" width="16.85546875" style="57" customWidth="1"/>
    <col min="5618" max="5618" width="17.5703125" style="57" customWidth="1"/>
    <col min="5619" max="5619" width="33.140625" style="57" customWidth="1"/>
    <col min="5620" max="5632" width="0" style="57" hidden="1" customWidth="1"/>
    <col min="5633" max="5869" width="9.140625" style="57"/>
    <col min="5870" max="5870" width="12.5703125" style="57" customWidth="1"/>
    <col min="5871" max="5871" width="49.5703125" style="57" customWidth="1"/>
    <col min="5872" max="5872" width="28" style="57" customWidth="1"/>
    <col min="5873" max="5873" width="16.85546875" style="57" customWidth="1"/>
    <col min="5874" max="5874" width="17.5703125" style="57" customWidth="1"/>
    <col min="5875" max="5875" width="33.140625" style="57" customWidth="1"/>
    <col min="5876" max="5888" width="0" style="57" hidden="1" customWidth="1"/>
    <col min="5889" max="6125" width="9.140625" style="57"/>
    <col min="6126" max="6126" width="12.5703125" style="57" customWidth="1"/>
    <col min="6127" max="6127" width="49.5703125" style="57" customWidth="1"/>
    <col min="6128" max="6128" width="28" style="57" customWidth="1"/>
    <col min="6129" max="6129" width="16.85546875" style="57" customWidth="1"/>
    <col min="6130" max="6130" width="17.5703125" style="57" customWidth="1"/>
    <col min="6131" max="6131" width="33.140625" style="57" customWidth="1"/>
    <col min="6132" max="6144" width="0" style="57" hidden="1" customWidth="1"/>
    <col min="6145" max="6381" width="9.140625" style="57"/>
    <col min="6382" max="6382" width="12.5703125" style="57" customWidth="1"/>
    <col min="6383" max="6383" width="49.5703125" style="57" customWidth="1"/>
    <col min="6384" max="6384" width="28" style="57" customWidth="1"/>
    <col min="6385" max="6385" width="16.85546875" style="57" customWidth="1"/>
    <col min="6386" max="6386" width="17.5703125" style="57" customWidth="1"/>
    <col min="6387" max="6387" width="33.140625" style="57" customWidth="1"/>
    <col min="6388" max="6400" width="0" style="57" hidden="1" customWidth="1"/>
    <col min="6401" max="6637" width="9.140625" style="57"/>
    <col min="6638" max="6638" width="12.5703125" style="57" customWidth="1"/>
    <col min="6639" max="6639" width="49.5703125" style="57" customWidth="1"/>
    <col min="6640" max="6640" width="28" style="57" customWidth="1"/>
    <col min="6641" max="6641" width="16.85546875" style="57" customWidth="1"/>
    <col min="6642" max="6642" width="17.5703125" style="57" customWidth="1"/>
    <col min="6643" max="6643" width="33.140625" style="57" customWidth="1"/>
    <col min="6644" max="6656" width="0" style="57" hidden="1" customWidth="1"/>
    <col min="6657" max="6893" width="9.140625" style="57"/>
    <col min="6894" max="6894" width="12.5703125" style="57" customWidth="1"/>
    <col min="6895" max="6895" width="49.5703125" style="57" customWidth="1"/>
    <col min="6896" max="6896" width="28" style="57" customWidth="1"/>
    <col min="6897" max="6897" width="16.85546875" style="57" customWidth="1"/>
    <col min="6898" max="6898" width="17.5703125" style="57" customWidth="1"/>
    <col min="6899" max="6899" width="33.140625" style="57" customWidth="1"/>
    <col min="6900" max="6912" width="0" style="57" hidden="1" customWidth="1"/>
    <col min="6913" max="7149" width="9.140625" style="57"/>
    <col min="7150" max="7150" width="12.5703125" style="57" customWidth="1"/>
    <col min="7151" max="7151" width="49.5703125" style="57" customWidth="1"/>
    <col min="7152" max="7152" width="28" style="57" customWidth="1"/>
    <col min="7153" max="7153" width="16.85546875" style="57" customWidth="1"/>
    <col min="7154" max="7154" width="17.5703125" style="57" customWidth="1"/>
    <col min="7155" max="7155" width="33.140625" style="57" customWidth="1"/>
    <col min="7156" max="7168" width="0" style="57" hidden="1" customWidth="1"/>
    <col min="7169" max="7405" width="9.140625" style="57"/>
    <col min="7406" max="7406" width="12.5703125" style="57" customWidth="1"/>
    <col min="7407" max="7407" width="49.5703125" style="57" customWidth="1"/>
    <col min="7408" max="7408" width="28" style="57" customWidth="1"/>
    <col min="7409" max="7409" width="16.85546875" style="57" customWidth="1"/>
    <col min="7410" max="7410" width="17.5703125" style="57" customWidth="1"/>
    <col min="7411" max="7411" width="33.140625" style="57" customWidth="1"/>
    <col min="7412" max="7424" width="0" style="57" hidden="1" customWidth="1"/>
    <col min="7425" max="7661" width="9.140625" style="57"/>
    <col min="7662" max="7662" width="12.5703125" style="57" customWidth="1"/>
    <col min="7663" max="7663" width="49.5703125" style="57" customWidth="1"/>
    <col min="7664" max="7664" width="28" style="57" customWidth="1"/>
    <col min="7665" max="7665" width="16.85546875" style="57" customWidth="1"/>
    <col min="7666" max="7666" width="17.5703125" style="57" customWidth="1"/>
    <col min="7667" max="7667" width="33.140625" style="57" customWidth="1"/>
    <col min="7668" max="7680" width="0" style="57" hidden="1" customWidth="1"/>
    <col min="7681" max="7917" width="9.140625" style="57"/>
    <col min="7918" max="7918" width="12.5703125" style="57" customWidth="1"/>
    <col min="7919" max="7919" width="49.5703125" style="57" customWidth="1"/>
    <col min="7920" max="7920" width="28" style="57" customWidth="1"/>
    <col min="7921" max="7921" width="16.85546875" style="57" customWidth="1"/>
    <col min="7922" max="7922" width="17.5703125" style="57" customWidth="1"/>
    <col min="7923" max="7923" width="33.140625" style="57" customWidth="1"/>
    <col min="7924" max="7936" width="0" style="57" hidden="1" customWidth="1"/>
    <col min="7937" max="8173" width="9.140625" style="57"/>
    <col min="8174" max="8174" width="12.5703125" style="57" customWidth="1"/>
    <col min="8175" max="8175" width="49.5703125" style="57" customWidth="1"/>
    <col min="8176" max="8176" width="28" style="57" customWidth="1"/>
    <col min="8177" max="8177" width="16.85546875" style="57" customWidth="1"/>
    <col min="8178" max="8178" width="17.5703125" style="57" customWidth="1"/>
    <col min="8179" max="8179" width="33.140625" style="57" customWidth="1"/>
    <col min="8180" max="8192" width="0" style="57" hidden="1" customWidth="1"/>
    <col min="8193" max="8429" width="9.140625" style="57"/>
    <col min="8430" max="8430" width="12.5703125" style="57" customWidth="1"/>
    <col min="8431" max="8431" width="49.5703125" style="57" customWidth="1"/>
    <col min="8432" max="8432" width="28" style="57" customWidth="1"/>
    <col min="8433" max="8433" width="16.85546875" style="57" customWidth="1"/>
    <col min="8434" max="8434" width="17.5703125" style="57" customWidth="1"/>
    <col min="8435" max="8435" width="33.140625" style="57" customWidth="1"/>
    <col min="8436" max="8448" width="0" style="57" hidden="1" customWidth="1"/>
    <col min="8449" max="8685" width="9.140625" style="57"/>
    <col min="8686" max="8686" width="12.5703125" style="57" customWidth="1"/>
    <col min="8687" max="8687" width="49.5703125" style="57" customWidth="1"/>
    <col min="8688" max="8688" width="28" style="57" customWidth="1"/>
    <col min="8689" max="8689" width="16.85546875" style="57" customWidth="1"/>
    <col min="8690" max="8690" width="17.5703125" style="57" customWidth="1"/>
    <col min="8691" max="8691" width="33.140625" style="57" customWidth="1"/>
    <col min="8692" max="8704" width="0" style="57" hidden="1" customWidth="1"/>
    <col min="8705" max="8941" width="9.140625" style="57"/>
    <col min="8942" max="8942" width="12.5703125" style="57" customWidth="1"/>
    <col min="8943" max="8943" width="49.5703125" style="57" customWidth="1"/>
    <col min="8944" max="8944" width="28" style="57" customWidth="1"/>
    <col min="8945" max="8945" width="16.85546875" style="57" customWidth="1"/>
    <col min="8946" max="8946" width="17.5703125" style="57" customWidth="1"/>
    <col min="8947" max="8947" width="33.140625" style="57" customWidth="1"/>
    <col min="8948" max="8960" width="0" style="57" hidden="1" customWidth="1"/>
    <col min="8961" max="9197" width="9.140625" style="57"/>
    <col min="9198" max="9198" width="12.5703125" style="57" customWidth="1"/>
    <col min="9199" max="9199" width="49.5703125" style="57" customWidth="1"/>
    <col min="9200" max="9200" width="28" style="57" customWidth="1"/>
    <col min="9201" max="9201" width="16.85546875" style="57" customWidth="1"/>
    <col min="9202" max="9202" width="17.5703125" style="57" customWidth="1"/>
    <col min="9203" max="9203" width="33.140625" style="57" customWidth="1"/>
    <col min="9204" max="9216" width="0" style="57" hidden="1" customWidth="1"/>
    <col min="9217" max="9453" width="9.140625" style="57"/>
    <col min="9454" max="9454" width="12.5703125" style="57" customWidth="1"/>
    <col min="9455" max="9455" width="49.5703125" style="57" customWidth="1"/>
    <col min="9456" max="9456" width="28" style="57" customWidth="1"/>
    <col min="9457" max="9457" width="16.85546875" style="57" customWidth="1"/>
    <col min="9458" max="9458" width="17.5703125" style="57" customWidth="1"/>
    <col min="9459" max="9459" width="33.140625" style="57" customWidth="1"/>
    <col min="9460" max="9472" width="0" style="57" hidden="1" customWidth="1"/>
    <col min="9473" max="9709" width="9.140625" style="57"/>
    <col min="9710" max="9710" width="12.5703125" style="57" customWidth="1"/>
    <col min="9711" max="9711" width="49.5703125" style="57" customWidth="1"/>
    <col min="9712" max="9712" width="28" style="57" customWidth="1"/>
    <col min="9713" max="9713" width="16.85546875" style="57" customWidth="1"/>
    <col min="9714" max="9714" width="17.5703125" style="57" customWidth="1"/>
    <col min="9715" max="9715" width="33.140625" style="57" customWidth="1"/>
    <col min="9716" max="9728" width="0" style="57" hidden="1" customWidth="1"/>
    <col min="9729" max="9965" width="9.140625" style="57"/>
    <col min="9966" max="9966" width="12.5703125" style="57" customWidth="1"/>
    <col min="9967" max="9967" width="49.5703125" style="57" customWidth="1"/>
    <col min="9968" max="9968" width="28" style="57" customWidth="1"/>
    <col min="9969" max="9969" width="16.85546875" style="57" customWidth="1"/>
    <col min="9970" max="9970" width="17.5703125" style="57" customWidth="1"/>
    <col min="9971" max="9971" width="33.140625" style="57" customWidth="1"/>
    <col min="9972" max="9984" width="0" style="57" hidden="1" customWidth="1"/>
    <col min="9985" max="10221" width="9.140625" style="57"/>
    <col min="10222" max="10222" width="12.5703125" style="57" customWidth="1"/>
    <col min="10223" max="10223" width="49.5703125" style="57" customWidth="1"/>
    <col min="10224" max="10224" width="28" style="57" customWidth="1"/>
    <col min="10225" max="10225" width="16.85546875" style="57" customWidth="1"/>
    <col min="10226" max="10226" width="17.5703125" style="57" customWidth="1"/>
    <col min="10227" max="10227" width="33.140625" style="57" customWidth="1"/>
    <col min="10228" max="10240" width="0" style="57" hidden="1" customWidth="1"/>
    <col min="10241" max="10477" width="9.140625" style="57"/>
    <col min="10478" max="10478" width="12.5703125" style="57" customWidth="1"/>
    <col min="10479" max="10479" width="49.5703125" style="57" customWidth="1"/>
    <col min="10480" max="10480" width="28" style="57" customWidth="1"/>
    <col min="10481" max="10481" width="16.85546875" style="57" customWidth="1"/>
    <col min="10482" max="10482" width="17.5703125" style="57" customWidth="1"/>
    <col min="10483" max="10483" width="33.140625" style="57" customWidth="1"/>
    <col min="10484" max="10496" width="0" style="57" hidden="1" customWidth="1"/>
    <col min="10497" max="10733" width="9.140625" style="57"/>
    <col min="10734" max="10734" width="12.5703125" style="57" customWidth="1"/>
    <col min="10735" max="10735" width="49.5703125" style="57" customWidth="1"/>
    <col min="10736" max="10736" width="28" style="57" customWidth="1"/>
    <col min="10737" max="10737" width="16.85546875" style="57" customWidth="1"/>
    <col min="10738" max="10738" width="17.5703125" style="57" customWidth="1"/>
    <col min="10739" max="10739" width="33.140625" style="57" customWidth="1"/>
    <col min="10740" max="10752" width="0" style="57" hidden="1" customWidth="1"/>
    <col min="10753" max="10989" width="9.140625" style="57"/>
    <col min="10990" max="10990" width="12.5703125" style="57" customWidth="1"/>
    <col min="10991" max="10991" width="49.5703125" style="57" customWidth="1"/>
    <col min="10992" max="10992" width="28" style="57" customWidth="1"/>
    <col min="10993" max="10993" width="16.85546875" style="57" customWidth="1"/>
    <col min="10994" max="10994" width="17.5703125" style="57" customWidth="1"/>
    <col min="10995" max="10995" width="33.140625" style="57" customWidth="1"/>
    <col min="10996" max="11008" width="0" style="57" hidden="1" customWidth="1"/>
    <col min="11009" max="11245" width="9.140625" style="57"/>
    <col min="11246" max="11246" width="12.5703125" style="57" customWidth="1"/>
    <col min="11247" max="11247" width="49.5703125" style="57" customWidth="1"/>
    <col min="11248" max="11248" width="28" style="57" customWidth="1"/>
    <col min="11249" max="11249" width="16.85546875" style="57" customWidth="1"/>
    <col min="11250" max="11250" width="17.5703125" style="57" customWidth="1"/>
    <col min="11251" max="11251" width="33.140625" style="57" customWidth="1"/>
    <col min="11252" max="11264" width="0" style="57" hidden="1" customWidth="1"/>
    <col min="11265" max="11501" width="9.140625" style="57"/>
    <col min="11502" max="11502" width="12.5703125" style="57" customWidth="1"/>
    <col min="11503" max="11503" width="49.5703125" style="57" customWidth="1"/>
    <col min="11504" max="11504" width="28" style="57" customWidth="1"/>
    <col min="11505" max="11505" width="16.85546875" style="57" customWidth="1"/>
    <col min="11506" max="11506" width="17.5703125" style="57" customWidth="1"/>
    <col min="11507" max="11507" width="33.140625" style="57" customWidth="1"/>
    <col min="11508" max="11520" width="0" style="57" hidden="1" customWidth="1"/>
    <col min="11521" max="11757" width="9.140625" style="57"/>
    <col min="11758" max="11758" width="12.5703125" style="57" customWidth="1"/>
    <col min="11759" max="11759" width="49.5703125" style="57" customWidth="1"/>
    <col min="11760" max="11760" width="28" style="57" customWidth="1"/>
    <col min="11761" max="11761" width="16.85546875" style="57" customWidth="1"/>
    <col min="11762" max="11762" width="17.5703125" style="57" customWidth="1"/>
    <col min="11763" max="11763" width="33.140625" style="57" customWidth="1"/>
    <col min="11764" max="11776" width="0" style="57" hidden="1" customWidth="1"/>
    <col min="11777" max="12013" width="9.140625" style="57"/>
    <col min="12014" max="12014" width="12.5703125" style="57" customWidth="1"/>
    <col min="12015" max="12015" width="49.5703125" style="57" customWidth="1"/>
    <col min="12016" max="12016" width="28" style="57" customWidth="1"/>
    <col min="12017" max="12017" width="16.85546875" style="57" customWidth="1"/>
    <col min="12018" max="12018" width="17.5703125" style="57" customWidth="1"/>
    <col min="12019" max="12019" width="33.140625" style="57" customWidth="1"/>
    <col min="12020" max="12032" width="0" style="57" hidden="1" customWidth="1"/>
    <col min="12033" max="12269" width="9.140625" style="57"/>
    <col min="12270" max="12270" width="12.5703125" style="57" customWidth="1"/>
    <col min="12271" max="12271" width="49.5703125" style="57" customWidth="1"/>
    <col min="12272" max="12272" width="28" style="57" customWidth="1"/>
    <col min="12273" max="12273" width="16.85546875" style="57" customWidth="1"/>
    <col min="12274" max="12274" width="17.5703125" style="57" customWidth="1"/>
    <col min="12275" max="12275" width="33.140625" style="57" customWidth="1"/>
    <col min="12276" max="12288" width="0" style="57" hidden="1" customWidth="1"/>
    <col min="12289" max="12525" width="9.140625" style="57"/>
    <col min="12526" max="12526" width="12.5703125" style="57" customWidth="1"/>
    <col min="12527" max="12527" width="49.5703125" style="57" customWidth="1"/>
    <col min="12528" max="12528" width="28" style="57" customWidth="1"/>
    <col min="12529" max="12529" width="16.85546875" style="57" customWidth="1"/>
    <col min="12530" max="12530" width="17.5703125" style="57" customWidth="1"/>
    <col min="12531" max="12531" width="33.140625" style="57" customWidth="1"/>
    <col min="12532" max="12544" width="0" style="57" hidden="1" customWidth="1"/>
    <col min="12545" max="12781" width="9.140625" style="57"/>
    <col min="12782" max="12782" width="12.5703125" style="57" customWidth="1"/>
    <col min="12783" max="12783" width="49.5703125" style="57" customWidth="1"/>
    <col min="12784" max="12784" width="28" style="57" customWidth="1"/>
    <col min="12785" max="12785" width="16.85546875" style="57" customWidth="1"/>
    <col min="12786" max="12786" width="17.5703125" style="57" customWidth="1"/>
    <col min="12787" max="12787" width="33.140625" style="57" customWidth="1"/>
    <col min="12788" max="12800" width="0" style="57" hidden="1" customWidth="1"/>
    <col min="12801" max="13037" width="9.140625" style="57"/>
    <col min="13038" max="13038" width="12.5703125" style="57" customWidth="1"/>
    <col min="13039" max="13039" width="49.5703125" style="57" customWidth="1"/>
    <col min="13040" max="13040" width="28" style="57" customWidth="1"/>
    <col min="13041" max="13041" width="16.85546875" style="57" customWidth="1"/>
    <col min="13042" max="13042" width="17.5703125" style="57" customWidth="1"/>
    <col min="13043" max="13043" width="33.140625" style="57" customWidth="1"/>
    <col min="13044" max="13056" width="0" style="57" hidden="1" customWidth="1"/>
    <col min="13057" max="13293" width="9.140625" style="57"/>
    <col min="13294" max="13294" width="12.5703125" style="57" customWidth="1"/>
    <col min="13295" max="13295" width="49.5703125" style="57" customWidth="1"/>
    <col min="13296" max="13296" width="28" style="57" customWidth="1"/>
    <col min="13297" max="13297" width="16.85546875" style="57" customWidth="1"/>
    <col min="13298" max="13298" width="17.5703125" style="57" customWidth="1"/>
    <col min="13299" max="13299" width="33.140625" style="57" customWidth="1"/>
    <col min="13300" max="13312" width="0" style="57" hidden="1" customWidth="1"/>
    <col min="13313" max="13549" width="9.140625" style="57"/>
    <col min="13550" max="13550" width="12.5703125" style="57" customWidth="1"/>
    <col min="13551" max="13551" width="49.5703125" style="57" customWidth="1"/>
    <col min="13552" max="13552" width="28" style="57" customWidth="1"/>
    <col min="13553" max="13553" width="16.85546875" style="57" customWidth="1"/>
    <col min="13554" max="13554" width="17.5703125" style="57" customWidth="1"/>
    <col min="13555" max="13555" width="33.140625" style="57" customWidth="1"/>
    <col min="13556" max="13568" width="0" style="57" hidden="1" customWidth="1"/>
    <col min="13569" max="13805" width="9.140625" style="57"/>
    <col min="13806" max="13806" width="12.5703125" style="57" customWidth="1"/>
    <col min="13807" max="13807" width="49.5703125" style="57" customWidth="1"/>
    <col min="13808" max="13808" width="28" style="57" customWidth="1"/>
    <col min="13809" max="13809" width="16.85546875" style="57" customWidth="1"/>
    <col min="13810" max="13810" width="17.5703125" style="57" customWidth="1"/>
    <col min="13811" max="13811" width="33.140625" style="57" customWidth="1"/>
    <col min="13812" max="13824" width="0" style="57" hidden="1" customWidth="1"/>
    <col min="13825" max="14061" width="9.140625" style="57"/>
    <col min="14062" max="14062" width="12.5703125" style="57" customWidth="1"/>
    <col min="14063" max="14063" width="49.5703125" style="57" customWidth="1"/>
    <col min="14064" max="14064" width="28" style="57" customWidth="1"/>
    <col min="14065" max="14065" width="16.85546875" style="57" customWidth="1"/>
    <col min="14066" max="14066" width="17.5703125" style="57" customWidth="1"/>
    <col min="14067" max="14067" width="33.140625" style="57" customWidth="1"/>
    <col min="14068" max="14080" width="0" style="57" hidden="1" customWidth="1"/>
    <col min="14081" max="14317" width="9.140625" style="57"/>
    <col min="14318" max="14318" width="12.5703125" style="57" customWidth="1"/>
    <col min="14319" max="14319" width="49.5703125" style="57" customWidth="1"/>
    <col min="14320" max="14320" width="28" style="57" customWidth="1"/>
    <col min="14321" max="14321" width="16.85546875" style="57" customWidth="1"/>
    <col min="14322" max="14322" width="17.5703125" style="57" customWidth="1"/>
    <col min="14323" max="14323" width="33.140625" style="57" customWidth="1"/>
    <col min="14324" max="14336" width="0" style="57" hidden="1" customWidth="1"/>
    <col min="14337" max="14573" width="9.140625" style="57"/>
    <col min="14574" max="14574" width="12.5703125" style="57" customWidth="1"/>
    <col min="14575" max="14575" width="49.5703125" style="57" customWidth="1"/>
    <col min="14576" max="14576" width="28" style="57" customWidth="1"/>
    <col min="14577" max="14577" width="16.85546875" style="57" customWidth="1"/>
    <col min="14578" max="14578" width="17.5703125" style="57" customWidth="1"/>
    <col min="14579" max="14579" width="33.140625" style="57" customWidth="1"/>
    <col min="14580" max="14592" width="0" style="57" hidden="1" customWidth="1"/>
    <col min="14593" max="14829" width="9.140625" style="57"/>
    <col min="14830" max="14830" width="12.5703125" style="57" customWidth="1"/>
    <col min="14831" max="14831" width="49.5703125" style="57" customWidth="1"/>
    <col min="14832" max="14832" width="28" style="57" customWidth="1"/>
    <col min="14833" max="14833" width="16.85546875" style="57" customWidth="1"/>
    <col min="14834" max="14834" width="17.5703125" style="57" customWidth="1"/>
    <col min="14835" max="14835" width="33.140625" style="57" customWidth="1"/>
    <col min="14836" max="14848" width="0" style="57" hidden="1" customWidth="1"/>
    <col min="14849" max="15085" width="9.140625" style="57"/>
    <col min="15086" max="15086" width="12.5703125" style="57" customWidth="1"/>
    <col min="15087" max="15087" width="49.5703125" style="57" customWidth="1"/>
    <col min="15088" max="15088" width="28" style="57" customWidth="1"/>
    <col min="15089" max="15089" width="16.85546875" style="57" customWidth="1"/>
    <col min="15090" max="15090" width="17.5703125" style="57" customWidth="1"/>
    <col min="15091" max="15091" width="33.140625" style="57" customWidth="1"/>
    <col min="15092" max="15104" width="0" style="57" hidden="1" customWidth="1"/>
    <col min="15105" max="15341" width="9.140625" style="57"/>
    <col min="15342" max="15342" width="12.5703125" style="57" customWidth="1"/>
    <col min="15343" max="15343" width="49.5703125" style="57" customWidth="1"/>
    <col min="15344" max="15344" width="28" style="57" customWidth="1"/>
    <col min="15345" max="15345" width="16.85546875" style="57" customWidth="1"/>
    <col min="15346" max="15346" width="17.5703125" style="57" customWidth="1"/>
    <col min="15347" max="15347" width="33.140625" style="57" customWidth="1"/>
    <col min="15348" max="15360" width="0" style="57" hidden="1" customWidth="1"/>
    <col min="15361" max="15597" width="9.140625" style="57"/>
    <col min="15598" max="15598" width="12.5703125" style="57" customWidth="1"/>
    <col min="15599" max="15599" width="49.5703125" style="57" customWidth="1"/>
    <col min="15600" max="15600" width="28" style="57" customWidth="1"/>
    <col min="15601" max="15601" width="16.85546875" style="57" customWidth="1"/>
    <col min="15602" max="15602" width="17.5703125" style="57" customWidth="1"/>
    <col min="15603" max="15603" width="33.140625" style="57" customWidth="1"/>
    <col min="15604" max="15616" width="0" style="57" hidden="1" customWidth="1"/>
    <col min="15617" max="15853" width="9.140625" style="57"/>
    <col min="15854" max="15854" width="12.5703125" style="57" customWidth="1"/>
    <col min="15855" max="15855" width="49.5703125" style="57" customWidth="1"/>
    <col min="15856" max="15856" width="28" style="57" customWidth="1"/>
    <col min="15857" max="15857" width="16.85546875" style="57" customWidth="1"/>
    <col min="15858" max="15858" width="17.5703125" style="57" customWidth="1"/>
    <col min="15859" max="15859" width="33.140625" style="57" customWidth="1"/>
    <col min="15860" max="15872" width="0" style="57" hidden="1" customWidth="1"/>
    <col min="15873" max="16109" width="9.140625" style="57"/>
    <col min="16110" max="16110" width="12.5703125" style="57" customWidth="1"/>
    <col min="16111" max="16111" width="49.5703125" style="57" customWidth="1"/>
    <col min="16112" max="16112" width="28" style="57" customWidth="1"/>
    <col min="16113" max="16113" width="16.85546875" style="57" customWidth="1"/>
    <col min="16114" max="16114" width="17.5703125" style="57" customWidth="1"/>
    <col min="16115" max="16115" width="33.140625" style="57" customWidth="1"/>
    <col min="16116" max="16128" width="0" style="57" hidden="1" customWidth="1"/>
    <col min="16129" max="16384" width="9.140625" style="57"/>
  </cols>
  <sheetData>
    <row r="1" spans="1:7" ht="7.15" customHeight="1" x14ac:dyDescent="0.2"/>
    <row r="2" spans="1:7" ht="42.6" customHeight="1" x14ac:dyDescent="0.2">
      <c r="B2" s="408" t="s">
        <v>159</v>
      </c>
      <c r="C2" s="409"/>
      <c r="D2" s="409"/>
      <c r="E2" s="409"/>
      <c r="F2" s="410"/>
    </row>
    <row r="3" spans="1:7" ht="4.9000000000000004" customHeight="1" x14ac:dyDescent="0.2"/>
    <row r="4" spans="1:7" s="30" customFormat="1" ht="20.45" customHeight="1" x14ac:dyDescent="0.2">
      <c r="A4" s="411" t="s">
        <v>160</v>
      </c>
      <c r="B4" s="411"/>
      <c r="C4" s="411"/>
      <c r="D4" s="411"/>
      <c r="E4" s="411"/>
      <c r="F4" s="411"/>
      <c r="G4" s="59"/>
    </row>
    <row r="5" spans="1:7" s="30" customFormat="1" ht="19.149999999999999" customHeight="1" x14ac:dyDescent="0.2">
      <c r="A5" s="34"/>
      <c r="B5" s="412" t="s">
        <v>161</v>
      </c>
      <c r="C5" s="412"/>
      <c r="D5" s="412"/>
      <c r="E5" s="412"/>
      <c r="F5" s="412"/>
      <c r="G5" s="59"/>
    </row>
    <row r="6" spans="1:7" s="30" customFormat="1" x14ac:dyDescent="0.2">
      <c r="A6" s="34"/>
      <c r="B6" s="413" t="s">
        <v>162</v>
      </c>
      <c r="C6" s="414"/>
      <c r="D6" s="60" t="s">
        <v>163</v>
      </c>
      <c r="E6" s="60" t="s">
        <v>164</v>
      </c>
      <c r="F6" s="61" t="s">
        <v>165</v>
      </c>
      <c r="G6" s="59"/>
    </row>
    <row r="7" spans="1:7" s="30" customFormat="1" x14ac:dyDescent="0.2">
      <c r="A7" s="34"/>
      <c r="B7" s="415" t="s">
        <v>166</v>
      </c>
      <c r="C7" s="415"/>
      <c r="D7" s="35"/>
      <c r="E7" s="36"/>
      <c r="F7" s="37"/>
      <c r="G7" s="59"/>
    </row>
    <row r="8" spans="1:7" s="30" customFormat="1" x14ac:dyDescent="0.2">
      <c r="A8" s="34"/>
      <c r="B8" s="62" t="s">
        <v>167</v>
      </c>
      <c r="C8" s="62"/>
      <c r="D8" s="62" t="s">
        <v>168</v>
      </c>
      <c r="E8" s="63"/>
      <c r="F8" s="64" t="s">
        <v>169</v>
      </c>
      <c r="G8" s="59"/>
    </row>
    <row r="9" spans="1:7" s="30" customFormat="1" x14ac:dyDescent="0.2">
      <c r="A9" s="34"/>
      <c r="B9" s="375" t="s">
        <v>170</v>
      </c>
      <c r="C9" s="375"/>
      <c r="D9" s="38" t="s">
        <v>171</v>
      </c>
      <c r="E9" s="39"/>
      <c r="F9" s="40" t="s">
        <v>172</v>
      </c>
      <c r="G9" s="59"/>
    </row>
    <row r="10" spans="1:7" s="30" customFormat="1" x14ac:dyDescent="0.2">
      <c r="A10" s="34"/>
      <c r="B10" s="379" t="s">
        <v>173</v>
      </c>
      <c r="C10" s="379"/>
      <c r="D10" s="65" t="s">
        <v>174</v>
      </c>
      <c r="E10" s="379" t="s">
        <v>175</v>
      </c>
      <c r="F10" s="379"/>
      <c r="G10" s="59"/>
    </row>
    <row r="11" spans="1:7" s="30" customFormat="1" x14ac:dyDescent="0.2">
      <c r="A11" s="34"/>
      <c r="B11" s="380" t="str">
        <f>RESUMO!C6</f>
        <v xml:space="preserve">Eletromecânico de Manutenção de Elevadores </v>
      </c>
      <c r="C11" s="380"/>
      <c r="D11" s="41"/>
      <c r="E11" s="381"/>
      <c r="F11" s="381"/>
      <c r="G11" s="59"/>
    </row>
    <row r="12" spans="1:7" s="30" customFormat="1" ht="13.5" thickBot="1" x14ac:dyDescent="0.25">
      <c r="A12" s="34"/>
      <c r="B12" s="382" t="s">
        <v>176</v>
      </c>
      <c r="C12" s="382"/>
      <c r="D12" s="382"/>
      <c r="E12" s="382"/>
      <c r="F12" s="382"/>
      <c r="G12" s="59"/>
    </row>
    <row r="13" spans="1:7" s="30" customFormat="1" ht="13.5" thickBot="1" x14ac:dyDescent="0.25">
      <c r="A13" s="34"/>
      <c r="B13" s="66" t="s">
        <v>177</v>
      </c>
      <c r="C13" s="66"/>
      <c r="D13" s="66" t="s">
        <v>178</v>
      </c>
      <c r="E13" s="67"/>
      <c r="F13" s="68" t="s">
        <v>179</v>
      </c>
      <c r="G13" s="59"/>
    </row>
    <row r="14" spans="1:7" s="30" customFormat="1" x14ac:dyDescent="0.2">
      <c r="A14" s="34"/>
      <c r="B14" s="42"/>
      <c r="C14" s="69" t="str">
        <f>RESUMO!E6</f>
        <v>44 hs (Segunda a Sexta)</v>
      </c>
      <c r="D14" s="376" t="s">
        <v>180</v>
      </c>
      <c r="E14" s="377"/>
      <c r="F14" s="378"/>
      <c r="G14" s="59"/>
    </row>
    <row r="15" spans="1:7" s="30" customFormat="1" ht="13.5" thickBot="1" x14ac:dyDescent="0.25">
      <c r="A15" s="34"/>
      <c r="B15" s="43"/>
      <c r="C15" s="44" t="s">
        <v>181</v>
      </c>
      <c r="D15" s="387" t="s">
        <v>509</v>
      </c>
      <c r="E15" s="388"/>
      <c r="F15" s="388"/>
      <c r="G15" s="59"/>
    </row>
    <row r="16" spans="1:7" s="30" customFormat="1" x14ac:dyDescent="0.2">
      <c r="A16" s="34"/>
      <c r="B16" s="45"/>
      <c r="C16" s="245" t="s">
        <v>510</v>
      </c>
      <c r="D16" s="376" t="s">
        <v>182</v>
      </c>
      <c r="E16" s="377"/>
      <c r="F16" s="378"/>
      <c r="G16" s="59"/>
    </row>
    <row r="17" spans="1:7" s="30" customFormat="1" ht="13.5" thickBot="1" x14ac:dyDescent="0.25">
      <c r="A17" s="34"/>
      <c r="B17" s="43"/>
      <c r="C17" s="44" t="s">
        <v>183</v>
      </c>
      <c r="D17" s="385" t="str">
        <f>+C18</f>
        <v>9541-05</v>
      </c>
      <c r="E17" s="386"/>
      <c r="F17" s="386"/>
      <c r="G17" s="59"/>
    </row>
    <row r="18" spans="1:7" s="159" customFormat="1" x14ac:dyDescent="0.2">
      <c r="A18" s="157"/>
      <c r="B18" s="126"/>
      <c r="C18" s="158" t="s">
        <v>184</v>
      </c>
      <c r="D18" s="376" t="s">
        <v>185</v>
      </c>
      <c r="E18" s="377"/>
      <c r="F18" s="378"/>
      <c r="G18" s="59"/>
    </row>
    <row r="19" spans="1:7" s="30" customFormat="1" ht="13.5" thickBot="1" x14ac:dyDescent="0.25">
      <c r="A19" s="34"/>
      <c r="B19" s="46"/>
      <c r="C19" s="47" t="s">
        <v>186</v>
      </c>
      <c r="D19" s="383"/>
      <c r="E19" s="384"/>
      <c r="F19" s="384"/>
      <c r="G19" s="59"/>
    </row>
    <row r="20" spans="1:7" s="30" customFormat="1" x14ac:dyDescent="0.2">
      <c r="A20" s="34"/>
      <c r="B20" s="70" t="s">
        <v>187</v>
      </c>
      <c r="C20" s="70"/>
      <c r="D20" s="376" t="s">
        <v>188</v>
      </c>
      <c r="E20" s="377"/>
      <c r="F20" s="378"/>
      <c r="G20" s="59"/>
    </row>
    <row r="21" spans="1:7" s="30" customFormat="1" ht="13.5" thickBot="1" x14ac:dyDescent="0.25">
      <c r="A21" s="34"/>
      <c r="B21" s="371">
        <f>'Legenda Postos de Trabalho'!$G$4</f>
        <v>0</v>
      </c>
      <c r="C21" s="372"/>
      <c r="D21" s="371">
        <f>+'Legenda Postos de Trabalho'!H4</f>
        <v>0</v>
      </c>
      <c r="E21" s="373"/>
      <c r="F21" s="372"/>
      <c r="G21" s="59"/>
    </row>
    <row r="22" spans="1:7" x14ac:dyDescent="0.2">
      <c r="B22" s="71"/>
      <c r="C22" s="71"/>
      <c r="D22" s="71"/>
    </row>
    <row r="23" spans="1:7" x14ac:dyDescent="0.2">
      <c r="B23" s="374"/>
      <c r="C23" s="374"/>
      <c r="D23" s="374"/>
      <c r="E23" s="374"/>
      <c r="F23" s="374"/>
    </row>
    <row r="24" spans="1:7" x14ac:dyDescent="0.2">
      <c r="B24" s="368" t="s">
        <v>189</v>
      </c>
      <c r="C24" s="368"/>
      <c r="D24" s="368"/>
      <c r="E24" s="368"/>
      <c r="F24" s="368"/>
    </row>
    <row r="25" spans="1:7" x14ac:dyDescent="0.2">
      <c r="B25" s="72">
        <v>1</v>
      </c>
      <c r="C25" s="73" t="s">
        <v>190</v>
      </c>
      <c r="D25" s="74"/>
      <c r="E25" s="72" t="s">
        <v>42</v>
      </c>
      <c r="F25" s="75" t="s">
        <v>191</v>
      </c>
    </row>
    <row r="26" spans="1:7" x14ac:dyDescent="0.2">
      <c r="B26" s="72" t="s">
        <v>43</v>
      </c>
      <c r="C26" s="76" t="s">
        <v>192</v>
      </c>
      <c r="D26" s="77"/>
      <c r="E26" s="78"/>
      <c r="F26" s="51">
        <f>+D21</f>
        <v>0</v>
      </c>
    </row>
    <row r="27" spans="1:7" x14ac:dyDescent="0.2">
      <c r="B27" s="72" t="s">
        <v>46</v>
      </c>
      <c r="C27" s="76" t="s">
        <v>193</v>
      </c>
      <c r="D27" s="77"/>
      <c r="E27" s="79">
        <v>0.3</v>
      </c>
      <c r="F27" s="51">
        <f>+E27*F26</f>
        <v>0</v>
      </c>
    </row>
    <row r="28" spans="1:7" x14ac:dyDescent="0.2">
      <c r="B28" s="72" t="s">
        <v>50</v>
      </c>
      <c r="C28" s="76" t="s">
        <v>194</v>
      </c>
      <c r="D28" s="77"/>
      <c r="E28" s="79">
        <v>0</v>
      </c>
      <c r="F28" s="51">
        <f>+E28*B21</f>
        <v>0</v>
      </c>
    </row>
    <row r="29" spans="1:7" x14ac:dyDescent="0.2">
      <c r="B29" s="72" t="s">
        <v>63</v>
      </c>
      <c r="C29" s="76" t="s">
        <v>195</v>
      </c>
      <c r="D29" s="77"/>
      <c r="E29" s="79">
        <v>0</v>
      </c>
      <c r="F29" s="51">
        <v>0</v>
      </c>
    </row>
    <row r="30" spans="1:7" x14ac:dyDescent="0.2">
      <c r="B30" s="72" t="s">
        <v>66</v>
      </c>
      <c r="C30" s="76" t="s">
        <v>196</v>
      </c>
      <c r="D30" s="77"/>
      <c r="E30" s="79">
        <v>0</v>
      </c>
      <c r="F30" s="51">
        <v>0</v>
      </c>
    </row>
    <row r="31" spans="1:7" x14ac:dyDescent="0.2">
      <c r="B31" s="72" t="s">
        <v>69</v>
      </c>
      <c r="C31" s="80" t="s">
        <v>197</v>
      </c>
      <c r="D31" s="77"/>
      <c r="E31" s="79">
        <v>0</v>
      </c>
      <c r="F31" s="51">
        <v>0</v>
      </c>
    </row>
    <row r="32" spans="1:7" x14ac:dyDescent="0.2">
      <c r="B32" s="72"/>
      <c r="C32" s="76"/>
      <c r="D32" s="77"/>
      <c r="E32" s="81"/>
      <c r="F32" s="82"/>
    </row>
    <row r="33" spans="2:6" x14ac:dyDescent="0.2">
      <c r="B33" s="365" t="s">
        <v>198</v>
      </c>
      <c r="C33" s="366"/>
      <c r="D33" s="367"/>
      <c r="E33" s="83"/>
      <c r="F33" s="75">
        <f>SUM(F26:F32)</f>
        <v>0</v>
      </c>
    </row>
    <row r="34" spans="2:6" x14ac:dyDescent="0.2">
      <c r="B34" s="84"/>
      <c r="C34" s="84"/>
      <c r="D34" s="84"/>
      <c r="E34" s="84"/>
      <c r="F34" s="85"/>
    </row>
    <row r="35" spans="2:6" x14ac:dyDescent="0.2">
      <c r="B35" s="368" t="s">
        <v>36</v>
      </c>
      <c r="C35" s="368"/>
      <c r="D35" s="368"/>
      <c r="E35" s="368"/>
      <c r="F35" s="368"/>
    </row>
    <row r="36" spans="2:6" x14ac:dyDescent="0.2">
      <c r="B36" s="365" t="s">
        <v>41</v>
      </c>
      <c r="C36" s="366"/>
      <c r="D36" s="367"/>
      <c r="E36" s="72" t="s">
        <v>42</v>
      </c>
      <c r="F36" s="75" t="s">
        <v>191</v>
      </c>
    </row>
    <row r="37" spans="2:6" x14ac:dyDescent="0.2">
      <c r="B37" s="72" t="s">
        <v>43</v>
      </c>
      <c r="C37" s="76" t="s">
        <v>44</v>
      </c>
      <c r="D37" s="77"/>
      <c r="E37" s="86">
        <f>'Encargos_Rescisão_Prof Ausente'!D5</f>
        <v>0</v>
      </c>
      <c r="F37" s="50">
        <f>$F$33*E37</f>
        <v>0</v>
      </c>
    </row>
    <row r="38" spans="2:6" x14ac:dyDescent="0.2">
      <c r="B38" s="72" t="s">
        <v>46</v>
      </c>
      <c r="C38" s="76" t="s">
        <v>47</v>
      </c>
      <c r="D38" s="77"/>
      <c r="E38" s="86">
        <f>'Encargos_Rescisão_Prof Ausente'!D6</f>
        <v>0</v>
      </c>
      <c r="F38" s="50">
        <f>$F$33*E38</f>
        <v>0</v>
      </c>
    </row>
    <row r="39" spans="2:6" x14ac:dyDescent="0.2">
      <c r="B39" s="48" t="s">
        <v>50</v>
      </c>
      <c r="C39" s="369" t="s">
        <v>51</v>
      </c>
      <c r="D39" s="370"/>
      <c r="E39" s="86">
        <f>'Encargos_Rescisão_Prof Ausente'!D7</f>
        <v>0</v>
      </c>
      <c r="F39" s="50">
        <f>$F$33*E39</f>
        <v>0</v>
      </c>
    </row>
    <row r="40" spans="2:6" x14ac:dyDescent="0.2">
      <c r="B40" s="365" t="s">
        <v>54</v>
      </c>
      <c r="C40" s="366"/>
      <c r="D40" s="367"/>
      <c r="E40" s="87"/>
      <c r="F40" s="75">
        <f>SUM(F37:F39)</f>
        <v>0</v>
      </c>
    </row>
    <row r="41" spans="2:6" x14ac:dyDescent="0.2">
      <c r="B41" s="391"/>
      <c r="C41" s="391"/>
      <c r="D41" s="391"/>
      <c r="E41" s="391"/>
      <c r="F41" s="391"/>
    </row>
    <row r="42" spans="2:6" x14ac:dyDescent="0.2">
      <c r="B42" s="396" t="s">
        <v>55</v>
      </c>
      <c r="C42" s="397"/>
      <c r="D42" s="398"/>
      <c r="E42" s="72" t="s">
        <v>42</v>
      </c>
      <c r="F42" s="75" t="s">
        <v>191</v>
      </c>
    </row>
    <row r="43" spans="2:6" x14ac:dyDescent="0.2">
      <c r="B43" s="72" t="s">
        <v>43</v>
      </c>
      <c r="C43" s="76" t="s">
        <v>56</v>
      </c>
      <c r="D43" s="77"/>
      <c r="E43" s="88">
        <f>'Encargos_Rescisão_Prof Ausente'!D11</f>
        <v>0</v>
      </c>
      <c r="F43" s="89">
        <f t="shared" ref="F43:F50" si="0">E43*$F$33</f>
        <v>0</v>
      </c>
    </row>
    <row r="44" spans="2:6" x14ac:dyDescent="0.2">
      <c r="B44" s="72" t="s">
        <v>46</v>
      </c>
      <c r="C44" s="76" t="s">
        <v>58</v>
      </c>
      <c r="D44" s="77"/>
      <c r="E44" s="88">
        <f>'Encargos_Rescisão_Prof Ausente'!D12</f>
        <v>0</v>
      </c>
      <c r="F44" s="89">
        <f t="shared" si="0"/>
        <v>0</v>
      </c>
    </row>
    <row r="45" spans="2:6" x14ac:dyDescent="0.2">
      <c r="B45" s="72" t="s">
        <v>50</v>
      </c>
      <c r="C45" s="76" t="s">
        <v>60</v>
      </c>
      <c r="D45" s="77"/>
      <c r="E45" s="88">
        <f>'Encargos_Rescisão_Prof Ausente'!D13</f>
        <v>0</v>
      </c>
      <c r="F45" s="89">
        <f t="shared" si="0"/>
        <v>0</v>
      </c>
    </row>
    <row r="46" spans="2:6" x14ac:dyDescent="0.2">
      <c r="B46" s="72" t="s">
        <v>63</v>
      </c>
      <c r="C46" s="76" t="s">
        <v>64</v>
      </c>
      <c r="D46" s="77"/>
      <c r="E46" s="88">
        <f>'Encargos_Rescisão_Prof Ausente'!D14</f>
        <v>0</v>
      </c>
      <c r="F46" s="89">
        <f t="shared" si="0"/>
        <v>0</v>
      </c>
    </row>
    <row r="47" spans="2:6" x14ac:dyDescent="0.2">
      <c r="B47" s="72" t="s">
        <v>66</v>
      </c>
      <c r="C47" s="76" t="s">
        <v>67</v>
      </c>
      <c r="D47" s="77"/>
      <c r="E47" s="88">
        <f>'Encargos_Rescisão_Prof Ausente'!D15</f>
        <v>0</v>
      </c>
      <c r="F47" s="89">
        <f t="shared" si="0"/>
        <v>0</v>
      </c>
    </row>
    <row r="48" spans="2:6" x14ac:dyDescent="0.2">
      <c r="B48" s="72" t="s">
        <v>69</v>
      </c>
      <c r="C48" s="76" t="s">
        <v>70</v>
      </c>
      <c r="D48" s="77"/>
      <c r="E48" s="88">
        <f>'Encargos_Rescisão_Prof Ausente'!D16</f>
        <v>0</v>
      </c>
      <c r="F48" s="89">
        <f t="shared" si="0"/>
        <v>0</v>
      </c>
    </row>
    <row r="49" spans="2:6" x14ac:dyDescent="0.2">
      <c r="B49" s="72" t="s">
        <v>72</v>
      </c>
      <c r="C49" s="76" t="s">
        <v>73</v>
      </c>
      <c r="D49" s="77"/>
      <c r="E49" s="88">
        <f>'Encargos_Rescisão_Prof Ausente'!D17</f>
        <v>0</v>
      </c>
      <c r="F49" s="89">
        <f t="shared" si="0"/>
        <v>0</v>
      </c>
    </row>
    <row r="50" spans="2:6" x14ac:dyDescent="0.2">
      <c r="B50" s="72" t="s">
        <v>75</v>
      </c>
      <c r="C50" s="76" t="s">
        <v>76</v>
      </c>
      <c r="D50" s="77"/>
      <c r="E50" s="88">
        <f>'Encargos_Rescisão_Prof Ausente'!D18</f>
        <v>0</v>
      </c>
      <c r="F50" s="89">
        <f t="shared" si="0"/>
        <v>0</v>
      </c>
    </row>
    <row r="51" spans="2:6" x14ac:dyDescent="0.2">
      <c r="B51" s="365" t="s">
        <v>78</v>
      </c>
      <c r="C51" s="366"/>
      <c r="D51" s="367"/>
      <c r="E51" s="90">
        <f>SUM(E43:E50)</f>
        <v>0</v>
      </c>
      <c r="F51" s="75">
        <f>SUM(F43:F50)</f>
        <v>0</v>
      </c>
    </row>
    <row r="52" spans="2:6" x14ac:dyDescent="0.2">
      <c r="B52" s="399"/>
      <c r="C52" s="400"/>
      <c r="D52" s="400"/>
      <c r="E52" s="400"/>
      <c r="F52" s="401"/>
    </row>
    <row r="53" spans="2:6" x14ac:dyDescent="0.2">
      <c r="B53" s="396" t="s">
        <v>199</v>
      </c>
      <c r="C53" s="397"/>
      <c r="D53" s="398"/>
      <c r="E53" s="87" t="s">
        <v>200</v>
      </c>
      <c r="F53" s="75" t="s">
        <v>191</v>
      </c>
    </row>
    <row r="54" spans="2:6" x14ac:dyDescent="0.2">
      <c r="B54" s="72" t="s">
        <v>43</v>
      </c>
      <c r="C54" s="76" t="s">
        <v>201</v>
      </c>
      <c r="D54" s="77"/>
      <c r="E54" s="31">
        <f>+'Legenda Postos de Trabalho'!C8</f>
        <v>0</v>
      </c>
      <c r="F54" s="51">
        <f>IF((E54*4*22)-(F26*6%)&lt;0,0,(E54*4*22)-(F26*6%))</f>
        <v>0</v>
      </c>
    </row>
    <row r="55" spans="2:6" x14ac:dyDescent="0.2">
      <c r="B55" s="72" t="s">
        <v>46</v>
      </c>
      <c r="C55" s="76" t="s">
        <v>202</v>
      </c>
      <c r="D55" s="77"/>
      <c r="E55" s="31">
        <f>+'Legenda Postos de Trabalho'!C9</f>
        <v>0</v>
      </c>
      <c r="F55" s="51">
        <f>(E55*22)*(1-20%)</f>
        <v>0</v>
      </c>
    </row>
    <row r="56" spans="2:6" x14ac:dyDescent="0.2">
      <c r="B56" s="72" t="s">
        <v>50</v>
      </c>
      <c r="C56" s="76" t="s">
        <v>203</v>
      </c>
      <c r="D56" s="77"/>
      <c r="E56" s="31">
        <v>0</v>
      </c>
      <c r="F56" s="51">
        <v>0</v>
      </c>
    </row>
    <row r="57" spans="2:6" x14ac:dyDescent="0.2">
      <c r="B57" s="72" t="s">
        <v>63</v>
      </c>
      <c r="C57" s="392" t="s">
        <v>204</v>
      </c>
      <c r="D57" s="393"/>
      <c r="E57" s="31"/>
      <c r="F57" s="51">
        <f>E57*22</f>
        <v>0</v>
      </c>
    </row>
    <row r="58" spans="2:6" x14ac:dyDescent="0.2">
      <c r="B58" s="72" t="s">
        <v>66</v>
      </c>
      <c r="C58" s="392" t="s">
        <v>205</v>
      </c>
      <c r="D58" s="393"/>
      <c r="E58" s="31"/>
      <c r="F58" s="51">
        <f>+E58</f>
        <v>0</v>
      </c>
    </row>
    <row r="59" spans="2:6" x14ac:dyDescent="0.2">
      <c r="B59" s="72" t="s">
        <v>69</v>
      </c>
      <c r="C59" s="392" t="s">
        <v>206</v>
      </c>
      <c r="D59" s="393"/>
      <c r="E59" s="31">
        <v>0</v>
      </c>
      <c r="F59" s="51">
        <v>0</v>
      </c>
    </row>
    <row r="60" spans="2:6" x14ac:dyDescent="0.2">
      <c r="B60" s="365" t="s">
        <v>207</v>
      </c>
      <c r="C60" s="366"/>
      <c r="D60" s="366"/>
      <c r="E60" s="91"/>
      <c r="F60" s="75">
        <f>SUM(F54:F59)</f>
        <v>0</v>
      </c>
    </row>
    <row r="61" spans="2:6" x14ac:dyDescent="0.2">
      <c r="B61" s="92"/>
      <c r="C61" s="92"/>
      <c r="D61" s="92"/>
      <c r="E61" s="93"/>
      <c r="F61" s="94"/>
    </row>
    <row r="62" spans="2:6" x14ac:dyDescent="0.2">
      <c r="B62" s="95" t="s">
        <v>208</v>
      </c>
      <c r="C62" s="96"/>
      <c r="D62" s="96"/>
      <c r="E62" s="97"/>
      <c r="F62" s="98"/>
    </row>
    <row r="63" spans="2:6" x14ac:dyDescent="0.2">
      <c r="B63" s="365" t="s">
        <v>209</v>
      </c>
      <c r="C63" s="366"/>
      <c r="D63" s="366"/>
      <c r="E63" s="367"/>
      <c r="F63" s="75" t="s">
        <v>191</v>
      </c>
    </row>
    <row r="64" spans="2:6" x14ac:dyDescent="0.2">
      <c r="B64" s="72" t="s">
        <v>210</v>
      </c>
      <c r="C64" s="76" t="s">
        <v>211</v>
      </c>
      <c r="D64" s="77"/>
      <c r="E64" s="99"/>
      <c r="F64" s="89">
        <f>F40</f>
        <v>0</v>
      </c>
    </row>
    <row r="65" spans="2:6" x14ac:dyDescent="0.2">
      <c r="B65" s="72" t="s">
        <v>212</v>
      </c>
      <c r="C65" s="76" t="s">
        <v>213</v>
      </c>
      <c r="D65" s="77"/>
      <c r="E65" s="99"/>
      <c r="F65" s="89">
        <f>F51</f>
        <v>0</v>
      </c>
    </row>
    <row r="66" spans="2:6" x14ac:dyDescent="0.2">
      <c r="B66" s="72" t="s">
        <v>214</v>
      </c>
      <c r="C66" s="76" t="s">
        <v>215</v>
      </c>
      <c r="D66" s="77"/>
      <c r="E66" s="99"/>
      <c r="F66" s="89">
        <f>F60</f>
        <v>0</v>
      </c>
    </row>
    <row r="67" spans="2:6" x14ac:dyDescent="0.2">
      <c r="B67" s="365" t="s">
        <v>216</v>
      </c>
      <c r="C67" s="366"/>
      <c r="D67" s="366"/>
      <c r="E67" s="100"/>
      <c r="F67" s="101">
        <f>SUM(F64:F66)</f>
        <v>0</v>
      </c>
    </row>
    <row r="68" spans="2:6" x14ac:dyDescent="0.2">
      <c r="B68" s="391"/>
      <c r="C68" s="391"/>
      <c r="D68" s="391"/>
      <c r="E68" s="391"/>
      <c r="F68" s="391"/>
    </row>
    <row r="69" spans="2:6" x14ac:dyDescent="0.2">
      <c r="B69" s="389" t="s">
        <v>79</v>
      </c>
      <c r="C69" s="390"/>
      <c r="D69" s="390"/>
      <c r="E69" s="390"/>
      <c r="F69" s="390"/>
    </row>
    <row r="70" spans="2:6" x14ac:dyDescent="0.2">
      <c r="B70" s="72">
        <v>3</v>
      </c>
      <c r="C70" s="365" t="s">
        <v>80</v>
      </c>
      <c r="D70" s="367"/>
      <c r="E70" s="72" t="s">
        <v>42</v>
      </c>
      <c r="F70" s="75" t="s">
        <v>191</v>
      </c>
    </row>
    <row r="71" spans="2:6" x14ac:dyDescent="0.2">
      <c r="B71" s="72" t="s">
        <v>43</v>
      </c>
      <c r="C71" s="76" t="s">
        <v>81</v>
      </c>
      <c r="D71" s="77"/>
      <c r="E71" s="86">
        <f>'Encargos_Rescisão_Prof Ausente'!D23</f>
        <v>0</v>
      </c>
      <c r="F71" s="89">
        <f t="shared" ref="F71:F76" si="1">$F$33*E71</f>
        <v>0</v>
      </c>
    </row>
    <row r="72" spans="2:6" x14ac:dyDescent="0.2">
      <c r="B72" s="72" t="s">
        <v>46</v>
      </c>
      <c r="C72" s="76" t="s">
        <v>84</v>
      </c>
      <c r="D72" s="77"/>
      <c r="E72" s="86">
        <f>'Encargos_Rescisão_Prof Ausente'!D24</f>
        <v>0</v>
      </c>
      <c r="F72" s="89">
        <f t="shared" si="1"/>
        <v>0</v>
      </c>
    </row>
    <row r="73" spans="2:6" x14ac:dyDescent="0.2">
      <c r="B73" s="72" t="s">
        <v>50</v>
      </c>
      <c r="C73" s="76" t="s">
        <v>87</v>
      </c>
      <c r="D73" s="77"/>
      <c r="E73" s="86">
        <f>'Encargos_Rescisão_Prof Ausente'!D25</f>
        <v>0</v>
      </c>
      <c r="F73" s="89">
        <f t="shared" si="1"/>
        <v>0</v>
      </c>
    </row>
    <row r="74" spans="2:6" x14ac:dyDescent="0.2">
      <c r="B74" s="72" t="s">
        <v>63</v>
      </c>
      <c r="C74" s="76" t="s">
        <v>90</v>
      </c>
      <c r="D74" s="77"/>
      <c r="E74" s="86">
        <f>'Encargos_Rescisão_Prof Ausente'!D26</f>
        <v>0</v>
      </c>
      <c r="F74" s="89">
        <f t="shared" si="1"/>
        <v>0</v>
      </c>
    </row>
    <row r="75" spans="2:6" x14ac:dyDescent="0.2">
      <c r="B75" s="72" t="s">
        <v>66</v>
      </c>
      <c r="C75" s="76" t="s">
        <v>217</v>
      </c>
      <c r="D75" s="77"/>
      <c r="E75" s="86">
        <f>'Encargos_Rescisão_Prof Ausente'!D27</f>
        <v>0</v>
      </c>
      <c r="F75" s="89">
        <f t="shared" si="1"/>
        <v>0</v>
      </c>
    </row>
    <row r="76" spans="2:6" x14ac:dyDescent="0.2">
      <c r="B76" s="72" t="s">
        <v>69</v>
      </c>
      <c r="C76" s="76" t="s">
        <v>96</v>
      </c>
      <c r="D76" s="77"/>
      <c r="E76" s="86">
        <f>'Encargos_Rescisão_Prof Ausente'!D28</f>
        <v>0</v>
      </c>
      <c r="F76" s="89">
        <f t="shared" si="1"/>
        <v>0</v>
      </c>
    </row>
    <row r="77" spans="2:6" x14ac:dyDescent="0.2">
      <c r="B77" s="365" t="s">
        <v>99</v>
      </c>
      <c r="C77" s="366"/>
      <c r="D77" s="367"/>
      <c r="E77" s="87">
        <f>SUM(E71:E76)</f>
        <v>0</v>
      </c>
      <c r="F77" s="75">
        <f>SUM(F71:F76)</f>
        <v>0</v>
      </c>
    </row>
    <row r="78" spans="2:6" x14ac:dyDescent="0.2">
      <c r="B78" s="366"/>
      <c r="C78" s="366"/>
      <c r="D78" s="366"/>
      <c r="E78" s="366"/>
      <c r="F78" s="366"/>
    </row>
    <row r="79" spans="2:6" x14ac:dyDescent="0.2">
      <c r="B79" s="389" t="s">
        <v>100</v>
      </c>
      <c r="C79" s="390"/>
      <c r="D79" s="390"/>
      <c r="E79" s="390"/>
      <c r="F79" s="390"/>
    </row>
    <row r="80" spans="2:6" x14ac:dyDescent="0.2">
      <c r="B80" s="365" t="s">
        <v>218</v>
      </c>
      <c r="C80" s="366"/>
      <c r="D80" s="367"/>
      <c r="E80" s="72" t="s">
        <v>42</v>
      </c>
      <c r="F80" s="75" t="s">
        <v>191</v>
      </c>
    </row>
    <row r="81" spans="2:6" x14ac:dyDescent="0.2">
      <c r="B81" s="72" t="s">
        <v>43</v>
      </c>
      <c r="C81" s="102" t="s">
        <v>102</v>
      </c>
      <c r="D81" s="77"/>
      <c r="E81" s="86">
        <f>'Encargos_Rescisão_Prof Ausente'!D33</f>
        <v>0</v>
      </c>
      <c r="F81" s="89">
        <f t="shared" ref="F81:F86" si="2">$F$33*E81</f>
        <v>0</v>
      </c>
    </row>
    <row r="82" spans="2:6" x14ac:dyDescent="0.2">
      <c r="B82" s="72" t="s">
        <v>46</v>
      </c>
      <c r="C82" s="102" t="s">
        <v>105</v>
      </c>
      <c r="D82" s="77"/>
      <c r="E82" s="86">
        <f>'Encargos_Rescisão_Prof Ausente'!D34</f>
        <v>0</v>
      </c>
      <c r="F82" s="89">
        <f t="shared" si="2"/>
        <v>0</v>
      </c>
    </row>
    <row r="83" spans="2:6" x14ac:dyDescent="0.2">
      <c r="B83" s="72" t="s">
        <v>50</v>
      </c>
      <c r="C83" s="102" t="s">
        <v>108</v>
      </c>
      <c r="D83" s="77"/>
      <c r="E83" s="86">
        <f>'Encargos_Rescisão_Prof Ausente'!D35</f>
        <v>0</v>
      </c>
      <c r="F83" s="89">
        <f t="shared" si="2"/>
        <v>0</v>
      </c>
    </row>
    <row r="84" spans="2:6" x14ac:dyDescent="0.2">
      <c r="B84" s="72" t="s">
        <v>63</v>
      </c>
      <c r="C84" s="102" t="s">
        <v>111</v>
      </c>
      <c r="D84" s="77"/>
      <c r="E84" s="86">
        <f>'Encargos_Rescisão_Prof Ausente'!D36</f>
        <v>0</v>
      </c>
      <c r="F84" s="89">
        <f t="shared" si="2"/>
        <v>0</v>
      </c>
    </row>
    <row r="85" spans="2:6" x14ac:dyDescent="0.2">
      <c r="B85" s="72" t="s">
        <v>66</v>
      </c>
      <c r="C85" s="102" t="s">
        <v>114</v>
      </c>
      <c r="D85" s="77"/>
      <c r="E85" s="86">
        <f>'Encargos_Rescisão_Prof Ausente'!D37</f>
        <v>0</v>
      </c>
      <c r="F85" s="89">
        <f t="shared" si="2"/>
        <v>0</v>
      </c>
    </row>
    <row r="86" spans="2:6" x14ac:dyDescent="0.2">
      <c r="B86" s="72" t="s">
        <v>69</v>
      </c>
      <c r="C86" s="102" t="s">
        <v>117</v>
      </c>
      <c r="D86" s="77"/>
      <c r="E86" s="86">
        <f>'Encargos_Rescisão_Prof Ausente'!D38</f>
        <v>0</v>
      </c>
      <c r="F86" s="89">
        <f t="shared" si="2"/>
        <v>0</v>
      </c>
    </row>
    <row r="87" spans="2:6" x14ac:dyDescent="0.2">
      <c r="B87" s="365" t="s">
        <v>118</v>
      </c>
      <c r="C87" s="366"/>
      <c r="D87" s="367"/>
      <c r="E87" s="87">
        <f>SUM(E81:E86)</f>
        <v>0</v>
      </c>
      <c r="F87" s="75">
        <f>SUM(F81:F86)</f>
        <v>0</v>
      </c>
    </row>
    <row r="88" spans="2:6" x14ac:dyDescent="0.2">
      <c r="B88" s="391"/>
      <c r="C88" s="391"/>
      <c r="D88" s="391"/>
      <c r="E88" s="391"/>
      <c r="F88" s="391"/>
    </row>
    <row r="89" spans="2:6" x14ac:dyDescent="0.2">
      <c r="B89" s="365" t="s">
        <v>219</v>
      </c>
      <c r="C89" s="366"/>
      <c r="D89" s="367"/>
      <c r="E89" s="72" t="s">
        <v>42</v>
      </c>
      <c r="F89" s="75" t="s">
        <v>191</v>
      </c>
    </row>
    <row r="90" spans="2:6" x14ac:dyDescent="0.2">
      <c r="B90" s="72" t="s">
        <v>43</v>
      </c>
      <c r="C90" s="103" t="s">
        <v>120</v>
      </c>
      <c r="D90" s="77"/>
      <c r="E90" s="86">
        <f>'Encargos_Rescisão_Prof Ausente'!D42</f>
        <v>0</v>
      </c>
      <c r="F90" s="89">
        <f>$F$33*E90</f>
        <v>0</v>
      </c>
    </row>
    <row r="91" spans="2:6" x14ac:dyDescent="0.2">
      <c r="B91" s="365" t="s">
        <v>220</v>
      </c>
      <c r="C91" s="366"/>
      <c r="D91" s="367"/>
      <c r="E91" s="87"/>
      <c r="F91" s="75">
        <f>F90</f>
        <v>0</v>
      </c>
    </row>
    <row r="92" spans="2:6" x14ac:dyDescent="0.2">
      <c r="B92" s="391"/>
      <c r="C92" s="391"/>
      <c r="D92" s="391"/>
      <c r="E92" s="391"/>
      <c r="F92" s="391"/>
    </row>
    <row r="93" spans="2:6" x14ac:dyDescent="0.2">
      <c r="B93" s="394" t="s">
        <v>221</v>
      </c>
      <c r="C93" s="395"/>
      <c r="D93" s="395"/>
      <c r="E93" s="395"/>
      <c r="F93" s="395"/>
    </row>
    <row r="94" spans="2:6" x14ac:dyDescent="0.2">
      <c r="B94" s="365" t="s">
        <v>222</v>
      </c>
      <c r="C94" s="366"/>
      <c r="D94" s="366"/>
      <c r="E94" s="367"/>
      <c r="F94" s="75" t="s">
        <v>191</v>
      </c>
    </row>
    <row r="95" spans="2:6" x14ac:dyDescent="0.2">
      <c r="B95" s="72" t="s">
        <v>223</v>
      </c>
      <c r="C95" s="104" t="s">
        <v>224</v>
      </c>
      <c r="D95" s="77"/>
      <c r="E95" s="99"/>
      <c r="F95" s="89">
        <f>F87</f>
        <v>0</v>
      </c>
    </row>
    <row r="96" spans="2:6" x14ac:dyDescent="0.2">
      <c r="B96" s="72" t="s">
        <v>225</v>
      </c>
      <c r="C96" s="104" t="s">
        <v>226</v>
      </c>
      <c r="D96" s="77"/>
      <c r="E96" s="99"/>
      <c r="F96" s="89">
        <f>F91</f>
        <v>0</v>
      </c>
    </row>
    <row r="97" spans="2:6" x14ac:dyDescent="0.2">
      <c r="B97" s="365" t="s">
        <v>227</v>
      </c>
      <c r="C97" s="366"/>
      <c r="D97" s="366"/>
      <c r="E97" s="367"/>
      <c r="F97" s="101">
        <f>SUM(F95:F96)</f>
        <v>0</v>
      </c>
    </row>
    <row r="98" spans="2:6" x14ac:dyDescent="0.2">
      <c r="B98" s="391"/>
      <c r="C98" s="391"/>
      <c r="D98" s="391"/>
      <c r="E98" s="391"/>
      <c r="F98" s="391"/>
    </row>
    <row r="99" spans="2:6" x14ac:dyDescent="0.2">
      <c r="B99" s="389" t="s">
        <v>228</v>
      </c>
      <c r="C99" s="390"/>
      <c r="D99" s="390"/>
      <c r="E99" s="390"/>
      <c r="F99" s="390"/>
    </row>
    <row r="100" spans="2:6" x14ac:dyDescent="0.2">
      <c r="B100" s="72">
        <v>5</v>
      </c>
      <c r="C100" s="365" t="s">
        <v>229</v>
      </c>
      <c r="D100" s="367"/>
      <c r="E100" s="72"/>
      <c r="F100" s="75" t="s">
        <v>191</v>
      </c>
    </row>
    <row r="101" spans="2:6" x14ac:dyDescent="0.2">
      <c r="B101" s="72" t="s">
        <v>43</v>
      </c>
      <c r="C101" s="392" t="s">
        <v>230</v>
      </c>
      <c r="D101" s="393"/>
      <c r="E101" s="105"/>
      <c r="F101" s="89">
        <f>Insumos!$G$10</f>
        <v>0</v>
      </c>
    </row>
    <row r="102" spans="2:6" x14ac:dyDescent="0.2">
      <c r="B102" s="72" t="s">
        <v>46</v>
      </c>
      <c r="C102" s="392" t="s">
        <v>231</v>
      </c>
      <c r="D102" s="393"/>
      <c r="E102" s="105"/>
      <c r="F102" s="107">
        <f>+'Ferramentas Individuais'!K8</f>
        <v>0</v>
      </c>
    </row>
    <row r="103" spans="2:6" x14ac:dyDescent="0.2">
      <c r="B103" s="106" t="s">
        <v>50</v>
      </c>
      <c r="C103" s="392" t="s">
        <v>232</v>
      </c>
      <c r="D103" s="393"/>
      <c r="E103" s="105"/>
      <c r="F103" s="107">
        <f>'Ferramentas Uso Geral'!K9</f>
        <v>0</v>
      </c>
    </row>
    <row r="104" spans="2:6" x14ac:dyDescent="0.2">
      <c r="B104" s="106" t="s">
        <v>63</v>
      </c>
      <c r="C104" s="392" t="s">
        <v>233</v>
      </c>
      <c r="D104" s="393"/>
      <c r="E104" s="105"/>
      <c r="F104" s="107">
        <f>+'EPI''s_EPC''s_Uniforme'!E8</f>
        <v>0</v>
      </c>
    </row>
    <row r="105" spans="2:6" x14ac:dyDescent="0.2">
      <c r="B105" s="365" t="s">
        <v>234</v>
      </c>
      <c r="C105" s="366"/>
      <c r="D105" s="367"/>
      <c r="E105" s="87"/>
      <c r="F105" s="75">
        <f>SUM(F101:F104)</f>
        <v>0</v>
      </c>
    </row>
    <row r="106" spans="2:6" x14ac:dyDescent="0.2">
      <c r="B106" s="391"/>
      <c r="C106" s="391"/>
      <c r="D106" s="391"/>
      <c r="E106" s="391"/>
      <c r="F106" s="391"/>
    </row>
    <row r="107" spans="2:6" x14ac:dyDescent="0.2">
      <c r="B107" s="389" t="s">
        <v>235</v>
      </c>
      <c r="C107" s="390"/>
      <c r="D107" s="390"/>
      <c r="E107" s="390"/>
      <c r="F107" s="390"/>
    </row>
    <row r="108" spans="2:6" x14ac:dyDescent="0.2">
      <c r="B108" s="72">
        <v>6</v>
      </c>
      <c r="C108" s="365" t="s">
        <v>236</v>
      </c>
      <c r="D108" s="367"/>
      <c r="E108" s="48" t="s">
        <v>42</v>
      </c>
      <c r="F108" s="75" t="s">
        <v>191</v>
      </c>
    </row>
    <row r="109" spans="2:6" x14ac:dyDescent="0.2">
      <c r="B109" s="72" t="s">
        <v>43</v>
      </c>
      <c r="C109" s="76" t="s">
        <v>237</v>
      </c>
      <c r="D109" s="77"/>
      <c r="E109" s="49">
        <f>'Custos Indiretos Tributos Lucro'!D3</f>
        <v>0</v>
      </c>
      <c r="F109" s="89">
        <f>E109*F134</f>
        <v>0</v>
      </c>
    </row>
    <row r="110" spans="2:6" x14ac:dyDescent="0.2">
      <c r="B110" s="72" t="s">
        <v>46</v>
      </c>
      <c r="C110" s="76" t="s">
        <v>238</v>
      </c>
      <c r="D110" s="77"/>
      <c r="E110" s="49">
        <f>'Custos Indiretos Tributos Lucro'!D4</f>
        <v>0</v>
      </c>
      <c r="F110" s="89">
        <f>E110*(F109+F134)</f>
        <v>0</v>
      </c>
    </row>
    <row r="111" spans="2:6" x14ac:dyDescent="0.2">
      <c r="B111" s="72" t="s">
        <v>50</v>
      </c>
      <c r="C111" s="108" t="s">
        <v>239</v>
      </c>
      <c r="D111" s="74"/>
      <c r="E111" s="52"/>
      <c r="F111" s="89"/>
    </row>
    <row r="112" spans="2:6" x14ac:dyDescent="0.2">
      <c r="B112" s="72" t="s">
        <v>240</v>
      </c>
      <c r="C112" s="76" t="s">
        <v>241</v>
      </c>
      <c r="D112" s="77"/>
      <c r="E112" s="52">
        <f>'Custos Indiretos Tributos Lucro'!D5</f>
        <v>0</v>
      </c>
      <c r="F112" s="89">
        <f>E112*$F$123</f>
        <v>0</v>
      </c>
    </row>
    <row r="113" spans="2:6" x14ac:dyDescent="0.2">
      <c r="B113" s="72" t="s">
        <v>242</v>
      </c>
      <c r="C113" s="76" t="s">
        <v>243</v>
      </c>
      <c r="D113" s="77"/>
      <c r="E113" s="52">
        <f>'Custos Indiretos Tributos Lucro'!D6</f>
        <v>0</v>
      </c>
      <c r="F113" s="89">
        <f>E113*$F$123</f>
        <v>0</v>
      </c>
    </row>
    <row r="114" spans="2:6" x14ac:dyDescent="0.2">
      <c r="B114" s="72" t="s">
        <v>244</v>
      </c>
      <c r="C114" s="76" t="s">
        <v>245</v>
      </c>
      <c r="D114" s="77"/>
      <c r="E114" s="52">
        <f>'Custos Indiretos Tributos Lucro'!D7</f>
        <v>0</v>
      </c>
      <c r="F114" s="89">
        <f>E114*$F$123</f>
        <v>0</v>
      </c>
    </row>
    <row r="115" spans="2:6" x14ac:dyDescent="0.2">
      <c r="B115" s="73" t="s">
        <v>246</v>
      </c>
      <c r="C115" s="77" t="s">
        <v>247</v>
      </c>
      <c r="D115" s="77"/>
      <c r="E115" s="52">
        <f>+'Custos Indiretos Tributos Lucro'!$D$8</f>
        <v>0</v>
      </c>
      <c r="F115" s="89">
        <f>E115*$F$123</f>
        <v>0</v>
      </c>
    </row>
    <row r="116" spans="2:6" x14ac:dyDescent="0.2">
      <c r="B116" s="365" t="s">
        <v>248</v>
      </c>
      <c r="C116" s="366"/>
      <c r="D116" s="367"/>
      <c r="E116" s="53"/>
      <c r="F116" s="101">
        <f>SUM(F109:F115)</f>
        <v>0</v>
      </c>
    </row>
    <row r="118" spans="2:6" x14ac:dyDescent="0.2">
      <c r="B118" s="109" t="s">
        <v>249</v>
      </c>
      <c r="C118" s="110" t="s">
        <v>250</v>
      </c>
      <c r="D118" s="110"/>
      <c r="E118" s="54">
        <f>E112+E113+E114+E115</f>
        <v>0</v>
      </c>
      <c r="F118" s="111"/>
    </row>
    <row r="119" spans="2:6" x14ac:dyDescent="0.2">
      <c r="B119" s="112"/>
      <c r="C119" s="113">
        <v>100</v>
      </c>
      <c r="D119" s="113"/>
      <c r="E119" s="114"/>
      <c r="F119" s="115"/>
    </row>
    <row r="120" spans="2:6" x14ac:dyDescent="0.2">
      <c r="B120" s="116"/>
      <c r="C120" s="113"/>
      <c r="D120" s="113"/>
      <c r="E120" s="117"/>
      <c r="F120" s="118"/>
    </row>
    <row r="121" spans="2:6" x14ac:dyDescent="0.2">
      <c r="B121" s="112" t="s">
        <v>251</v>
      </c>
      <c r="C121" s="119" t="s">
        <v>252</v>
      </c>
      <c r="D121" s="119"/>
      <c r="E121" s="117"/>
      <c r="F121" s="118">
        <f>F134+F109+F110</f>
        <v>0</v>
      </c>
    </row>
    <row r="122" spans="2:6" x14ac:dyDescent="0.2">
      <c r="B122" s="112"/>
      <c r="C122" s="113"/>
      <c r="D122" s="113"/>
      <c r="E122" s="117"/>
      <c r="F122" s="118"/>
    </row>
    <row r="123" spans="2:6" x14ac:dyDescent="0.2">
      <c r="B123" s="112" t="s">
        <v>253</v>
      </c>
      <c r="C123" s="119" t="s">
        <v>254</v>
      </c>
      <c r="D123" s="119"/>
      <c r="E123" s="117"/>
      <c r="F123" s="118">
        <f>F121/(1-E118)</f>
        <v>0</v>
      </c>
    </row>
    <row r="124" spans="2:6" x14ac:dyDescent="0.2">
      <c r="B124" s="112"/>
      <c r="C124" s="113"/>
      <c r="D124" s="113"/>
      <c r="E124" s="117"/>
      <c r="F124" s="118"/>
    </row>
    <row r="125" spans="2:6" x14ac:dyDescent="0.2">
      <c r="B125" s="120"/>
      <c r="C125" s="121" t="s">
        <v>255</v>
      </c>
      <c r="D125" s="121"/>
      <c r="E125" s="122"/>
      <c r="F125" s="123">
        <f>F123-F121</f>
        <v>0</v>
      </c>
    </row>
    <row r="127" spans="2:6" x14ac:dyDescent="0.2">
      <c r="B127" s="394" t="s">
        <v>256</v>
      </c>
      <c r="C127" s="395"/>
      <c r="D127" s="395"/>
      <c r="E127" s="395"/>
      <c r="F127" s="395"/>
    </row>
    <row r="128" spans="2:6" x14ac:dyDescent="0.2">
      <c r="B128" s="365" t="s">
        <v>257</v>
      </c>
      <c r="C128" s="366"/>
      <c r="D128" s="366"/>
      <c r="E128" s="367"/>
      <c r="F128" s="75" t="s">
        <v>191</v>
      </c>
    </row>
    <row r="129" spans="2:6" x14ac:dyDescent="0.2">
      <c r="B129" s="105" t="s">
        <v>43</v>
      </c>
      <c r="C129" s="76" t="str">
        <f>B24</f>
        <v>MÓDULO 1 - COMPOSIÇÃO DA REMUNERAÇÃO</v>
      </c>
      <c r="D129" s="77"/>
      <c r="E129" s="99"/>
      <c r="F129" s="89">
        <f>F33</f>
        <v>0</v>
      </c>
    </row>
    <row r="130" spans="2:6" x14ac:dyDescent="0.2">
      <c r="B130" s="105" t="s">
        <v>46</v>
      </c>
      <c r="C130" s="76" t="str">
        <f>B35</f>
        <v>MÓDULO 2 – ENCARGOS E BENEFÍCIOS ANUAIS, MENSAIS E DIÁRIOS</v>
      </c>
      <c r="D130" s="77"/>
      <c r="E130" s="99"/>
      <c r="F130" s="89">
        <f>F67</f>
        <v>0</v>
      </c>
    </row>
    <row r="131" spans="2:6" x14ac:dyDescent="0.2">
      <c r="B131" s="105" t="s">
        <v>50</v>
      </c>
      <c r="C131" s="76" t="str">
        <f>B69</f>
        <v>MÓDULO 3 – PROVISÃO PARA RESCISÃO</v>
      </c>
      <c r="D131" s="77"/>
      <c r="E131" s="99"/>
      <c r="F131" s="89">
        <f>F77</f>
        <v>0</v>
      </c>
    </row>
    <row r="132" spans="2:6" x14ac:dyDescent="0.2">
      <c r="B132" s="105" t="s">
        <v>63</v>
      </c>
      <c r="C132" s="76" t="str">
        <f>B79</f>
        <v>MÓDULO 4 – CUSTO DE REPOSIÇÃO DO PROFISSIONAL AUSENTE</v>
      </c>
      <c r="D132" s="77"/>
      <c r="E132" s="99"/>
      <c r="F132" s="89">
        <f>F97</f>
        <v>0</v>
      </c>
    </row>
    <row r="133" spans="2:6" x14ac:dyDescent="0.2">
      <c r="B133" s="105" t="s">
        <v>66</v>
      </c>
      <c r="C133" s="76" t="str">
        <f>B99</f>
        <v>MÓDULO 5 – INSUMOS DIVERSOS</v>
      </c>
      <c r="D133" s="77"/>
      <c r="E133" s="99"/>
      <c r="F133" s="89">
        <f>F105</f>
        <v>0</v>
      </c>
    </row>
    <row r="134" spans="2:6" x14ac:dyDescent="0.2">
      <c r="B134" s="72"/>
      <c r="C134" s="108" t="s">
        <v>258</v>
      </c>
      <c r="D134" s="74"/>
      <c r="E134" s="100"/>
      <c r="F134" s="101">
        <f>SUM(F129:F133)</f>
        <v>0</v>
      </c>
    </row>
    <row r="135" spans="2:6" x14ac:dyDescent="0.2">
      <c r="B135" s="105" t="s">
        <v>69</v>
      </c>
      <c r="C135" s="76" t="str">
        <f>B107</f>
        <v>MÓDULO 6 – CUSTOS INDIRETOS, TRIBUTOS E LUCRO</v>
      </c>
      <c r="D135" s="77"/>
      <c r="E135" s="99"/>
      <c r="F135" s="89">
        <f>F116</f>
        <v>0</v>
      </c>
    </row>
    <row r="136" spans="2:6" x14ac:dyDescent="0.2">
      <c r="B136" s="108" t="s">
        <v>259</v>
      </c>
      <c r="C136" s="74"/>
      <c r="D136" s="74"/>
      <c r="E136" s="100"/>
      <c r="F136" s="101">
        <f>SUM(F134:F135)</f>
        <v>0</v>
      </c>
    </row>
    <row r="137" spans="2:6" ht="13.5" thickBot="1" x14ac:dyDescent="0.25">
      <c r="B137" s="84"/>
      <c r="C137" s="84"/>
      <c r="D137" s="84"/>
      <c r="E137" s="84"/>
      <c r="F137" s="85"/>
    </row>
    <row r="138" spans="2:6" ht="13.5" thickBot="1" x14ac:dyDescent="0.25">
      <c r="B138" s="402" t="s">
        <v>260</v>
      </c>
      <c r="C138" s="403"/>
      <c r="D138" s="403"/>
      <c r="E138" s="404"/>
      <c r="F138" s="124">
        <f>RESUMO!G6</f>
        <v>1</v>
      </c>
    </row>
    <row r="139" spans="2:6" ht="13.5" thickBot="1" x14ac:dyDescent="0.25"/>
    <row r="140" spans="2:6" ht="13.5" thickBot="1" x14ac:dyDescent="0.25">
      <c r="B140" s="405" t="s">
        <v>261</v>
      </c>
      <c r="C140" s="406"/>
      <c r="D140" s="406"/>
      <c r="E140" s="407"/>
      <c r="F140" s="125">
        <f>F138*F136</f>
        <v>0</v>
      </c>
    </row>
  </sheetData>
  <protectedRanges>
    <protectedRange sqref="C15" name="Intervalo1_1_1"/>
  </protectedRanges>
  <mergeCells count="69">
    <mergeCell ref="B2:F2"/>
    <mergeCell ref="A4:F4"/>
    <mergeCell ref="B5:F5"/>
    <mergeCell ref="B6:C6"/>
    <mergeCell ref="B7:C7"/>
    <mergeCell ref="B67:D67"/>
    <mergeCell ref="B138:E138"/>
    <mergeCell ref="B140:E140"/>
    <mergeCell ref="C108:D108"/>
    <mergeCell ref="B116:D116"/>
    <mergeCell ref="B127:F127"/>
    <mergeCell ref="B128:E128"/>
    <mergeCell ref="B68:F68"/>
    <mergeCell ref="B69:F69"/>
    <mergeCell ref="C70:D70"/>
    <mergeCell ref="B77:D77"/>
    <mergeCell ref="B78:F78"/>
    <mergeCell ref="C104:D104"/>
    <mergeCell ref="C101:D101"/>
    <mergeCell ref="C102:D102"/>
    <mergeCell ref="B79:F79"/>
    <mergeCell ref="B93:F93"/>
    <mergeCell ref="B80:D80"/>
    <mergeCell ref="B41:F41"/>
    <mergeCell ref="B87:D87"/>
    <mergeCell ref="B88:F88"/>
    <mergeCell ref="B89:D89"/>
    <mergeCell ref="B91:D91"/>
    <mergeCell ref="B92:F92"/>
    <mergeCell ref="C59:D59"/>
    <mergeCell ref="B60:D60"/>
    <mergeCell ref="C58:D58"/>
    <mergeCell ref="C57:D57"/>
    <mergeCell ref="B42:D42"/>
    <mergeCell ref="B52:F52"/>
    <mergeCell ref="B63:E63"/>
    <mergeCell ref="B53:D53"/>
    <mergeCell ref="B107:F107"/>
    <mergeCell ref="B94:E94"/>
    <mergeCell ref="B97:E97"/>
    <mergeCell ref="B98:F98"/>
    <mergeCell ref="B99:F99"/>
    <mergeCell ref="C100:D100"/>
    <mergeCell ref="B105:D105"/>
    <mergeCell ref="B106:F106"/>
    <mergeCell ref="C103:D103"/>
    <mergeCell ref="B9:C9"/>
    <mergeCell ref="D20:F20"/>
    <mergeCell ref="B10:C10"/>
    <mergeCell ref="E10:F10"/>
    <mergeCell ref="B11:C11"/>
    <mergeCell ref="E11:F11"/>
    <mergeCell ref="B12:F12"/>
    <mergeCell ref="D14:F14"/>
    <mergeCell ref="D19:F19"/>
    <mergeCell ref="D16:F16"/>
    <mergeCell ref="D17:F17"/>
    <mergeCell ref="D18:F18"/>
    <mergeCell ref="D15:F15"/>
    <mergeCell ref="B21:C21"/>
    <mergeCell ref="D21:F21"/>
    <mergeCell ref="B23:F23"/>
    <mergeCell ref="B24:F24"/>
    <mergeCell ref="B33:D33"/>
    <mergeCell ref="B51:D51"/>
    <mergeCell ref="B35:F35"/>
    <mergeCell ref="B36:D36"/>
    <mergeCell ref="C39:D39"/>
    <mergeCell ref="B40:D40"/>
  </mergeCells>
  <dataValidations count="3">
    <dataValidation allowBlank="1" showInputMessage="1" showErrorMessage="1" promptTitle="C.B.O:" prompt="Insira  O NÚMERO  da C.B.O cadastrada no Ministério do Trabalho e Emprego." sqref="D131091:G131091 IF65555:IH65555 SB65555:SD65555 ABX65555:ABZ65555 ALT65555:ALV65555 AVP65555:AVR65555 BFL65555:BFN65555 BPH65555:BPJ65555 BZD65555:BZF65555 CIZ65555:CJB65555 CSV65555:CSX65555 DCR65555:DCT65555 DMN65555:DMP65555 DWJ65555:DWL65555 EGF65555:EGH65555 EQB65555:EQD65555 EZX65555:EZZ65555 FJT65555:FJV65555 FTP65555:FTR65555 GDL65555:GDN65555 GNH65555:GNJ65555 GXD65555:GXF65555 HGZ65555:HHB65555 HQV65555:HQX65555 IAR65555:IAT65555 IKN65555:IKP65555 IUJ65555:IUL65555 JEF65555:JEH65555 JOB65555:JOD65555 JXX65555:JXZ65555 KHT65555:KHV65555 KRP65555:KRR65555 LBL65555:LBN65555 LLH65555:LLJ65555 LVD65555:LVF65555 MEZ65555:MFB65555 MOV65555:MOX65555 MYR65555:MYT65555 NIN65555:NIP65555 NSJ65555:NSL65555 OCF65555:OCH65555 OMB65555:OMD65555 OVX65555:OVZ65555 PFT65555:PFV65555 PPP65555:PPR65555 PZL65555:PZN65555 QJH65555:QJJ65555 QTD65555:QTF65555 RCZ65555:RDB65555 RMV65555:RMX65555 RWR65555:RWT65555 SGN65555:SGP65555 SQJ65555:SQL65555 TAF65555:TAH65555 TKB65555:TKD65555 TTX65555:TTZ65555 UDT65555:UDV65555 UNP65555:UNR65555 UXL65555:UXN65555 VHH65555:VHJ65555 VRD65555:VRF65555 WAZ65555:WBB65555 WKV65555:WKX65555 WUR65555:WUT65555 D196627:G196627 IF131091:IH131091 SB131091:SD131091 ABX131091:ABZ131091 ALT131091:ALV131091 AVP131091:AVR131091 BFL131091:BFN131091 BPH131091:BPJ131091 BZD131091:BZF131091 CIZ131091:CJB131091 CSV131091:CSX131091 DCR131091:DCT131091 DMN131091:DMP131091 DWJ131091:DWL131091 EGF131091:EGH131091 EQB131091:EQD131091 EZX131091:EZZ131091 FJT131091:FJV131091 FTP131091:FTR131091 GDL131091:GDN131091 GNH131091:GNJ131091 GXD131091:GXF131091 HGZ131091:HHB131091 HQV131091:HQX131091 IAR131091:IAT131091 IKN131091:IKP131091 IUJ131091:IUL131091 JEF131091:JEH131091 JOB131091:JOD131091 JXX131091:JXZ131091 KHT131091:KHV131091 KRP131091:KRR131091 LBL131091:LBN131091 LLH131091:LLJ131091 LVD131091:LVF131091 MEZ131091:MFB131091 MOV131091:MOX131091 MYR131091:MYT131091 NIN131091:NIP131091 NSJ131091:NSL131091 OCF131091:OCH131091 OMB131091:OMD131091 OVX131091:OVZ131091 PFT131091:PFV131091 PPP131091:PPR131091 PZL131091:PZN131091 QJH131091:QJJ131091 QTD131091:QTF131091 RCZ131091:RDB131091 RMV131091:RMX131091 RWR131091:RWT131091 SGN131091:SGP131091 SQJ131091:SQL131091 TAF131091:TAH131091 TKB131091:TKD131091 TTX131091:TTZ131091 UDT131091:UDV131091 UNP131091:UNR131091 UXL131091:UXN131091 VHH131091:VHJ131091 VRD131091:VRF131091 WAZ131091:WBB131091 WKV131091:WKX131091 WUR131091:WUT131091 D262163:G262163 IF196627:IH196627 SB196627:SD196627 ABX196627:ABZ196627 ALT196627:ALV196627 AVP196627:AVR196627 BFL196627:BFN196627 BPH196627:BPJ196627 BZD196627:BZF196627 CIZ196627:CJB196627 CSV196627:CSX196627 DCR196627:DCT196627 DMN196627:DMP196627 DWJ196627:DWL196627 EGF196627:EGH196627 EQB196627:EQD196627 EZX196627:EZZ196627 FJT196627:FJV196627 FTP196627:FTR196627 GDL196627:GDN196627 GNH196627:GNJ196627 GXD196627:GXF196627 HGZ196627:HHB196627 HQV196627:HQX196627 IAR196627:IAT196627 IKN196627:IKP196627 IUJ196627:IUL196627 JEF196627:JEH196627 JOB196627:JOD196627 JXX196627:JXZ196627 KHT196627:KHV196627 KRP196627:KRR196627 LBL196627:LBN196627 LLH196627:LLJ196627 LVD196627:LVF196627 MEZ196627:MFB196627 MOV196627:MOX196627 MYR196627:MYT196627 NIN196627:NIP196627 NSJ196627:NSL196627 OCF196627:OCH196627 OMB196627:OMD196627 OVX196627:OVZ196627 PFT196627:PFV196627 PPP196627:PPR196627 PZL196627:PZN196627 QJH196627:QJJ196627 QTD196627:QTF196627 RCZ196627:RDB196627 RMV196627:RMX196627 RWR196627:RWT196627 SGN196627:SGP196627 SQJ196627:SQL196627 TAF196627:TAH196627 TKB196627:TKD196627 TTX196627:TTZ196627 UDT196627:UDV196627 UNP196627:UNR196627 UXL196627:UXN196627 VHH196627:VHJ196627 VRD196627:VRF196627 WAZ196627:WBB196627 WKV196627:WKX196627 WUR196627:WUT196627 D327699:G327699 IF262163:IH262163 SB262163:SD262163 ABX262163:ABZ262163 ALT262163:ALV262163 AVP262163:AVR262163 BFL262163:BFN262163 BPH262163:BPJ262163 BZD262163:BZF262163 CIZ262163:CJB262163 CSV262163:CSX262163 DCR262163:DCT262163 DMN262163:DMP262163 DWJ262163:DWL262163 EGF262163:EGH262163 EQB262163:EQD262163 EZX262163:EZZ262163 FJT262163:FJV262163 FTP262163:FTR262163 GDL262163:GDN262163 GNH262163:GNJ262163 GXD262163:GXF262163 HGZ262163:HHB262163 HQV262163:HQX262163 IAR262163:IAT262163 IKN262163:IKP262163 IUJ262163:IUL262163 JEF262163:JEH262163 JOB262163:JOD262163 JXX262163:JXZ262163 KHT262163:KHV262163 KRP262163:KRR262163 LBL262163:LBN262163 LLH262163:LLJ262163 LVD262163:LVF262163 MEZ262163:MFB262163 MOV262163:MOX262163 MYR262163:MYT262163 NIN262163:NIP262163 NSJ262163:NSL262163 OCF262163:OCH262163 OMB262163:OMD262163 OVX262163:OVZ262163 PFT262163:PFV262163 PPP262163:PPR262163 PZL262163:PZN262163 QJH262163:QJJ262163 QTD262163:QTF262163 RCZ262163:RDB262163 RMV262163:RMX262163 RWR262163:RWT262163 SGN262163:SGP262163 SQJ262163:SQL262163 TAF262163:TAH262163 TKB262163:TKD262163 TTX262163:TTZ262163 UDT262163:UDV262163 UNP262163:UNR262163 UXL262163:UXN262163 VHH262163:VHJ262163 VRD262163:VRF262163 WAZ262163:WBB262163 WKV262163:WKX262163 WUR262163:WUT262163 D393235:G393235 IF327699:IH327699 SB327699:SD327699 ABX327699:ABZ327699 ALT327699:ALV327699 AVP327699:AVR327699 BFL327699:BFN327699 BPH327699:BPJ327699 BZD327699:BZF327699 CIZ327699:CJB327699 CSV327699:CSX327699 DCR327699:DCT327699 DMN327699:DMP327699 DWJ327699:DWL327699 EGF327699:EGH327699 EQB327699:EQD327699 EZX327699:EZZ327699 FJT327699:FJV327699 FTP327699:FTR327699 GDL327699:GDN327699 GNH327699:GNJ327699 GXD327699:GXF327699 HGZ327699:HHB327699 HQV327699:HQX327699 IAR327699:IAT327699 IKN327699:IKP327699 IUJ327699:IUL327699 JEF327699:JEH327699 JOB327699:JOD327699 JXX327699:JXZ327699 KHT327699:KHV327699 KRP327699:KRR327699 LBL327699:LBN327699 LLH327699:LLJ327699 LVD327699:LVF327699 MEZ327699:MFB327699 MOV327699:MOX327699 MYR327699:MYT327699 NIN327699:NIP327699 NSJ327699:NSL327699 OCF327699:OCH327699 OMB327699:OMD327699 OVX327699:OVZ327699 PFT327699:PFV327699 PPP327699:PPR327699 PZL327699:PZN327699 QJH327699:QJJ327699 QTD327699:QTF327699 RCZ327699:RDB327699 RMV327699:RMX327699 RWR327699:RWT327699 SGN327699:SGP327699 SQJ327699:SQL327699 TAF327699:TAH327699 TKB327699:TKD327699 TTX327699:TTZ327699 UDT327699:UDV327699 UNP327699:UNR327699 UXL327699:UXN327699 VHH327699:VHJ327699 VRD327699:VRF327699 WAZ327699:WBB327699 WKV327699:WKX327699 WUR327699:WUT327699 D458771:G458771 IF393235:IH393235 SB393235:SD393235 ABX393235:ABZ393235 ALT393235:ALV393235 AVP393235:AVR393235 BFL393235:BFN393235 BPH393235:BPJ393235 BZD393235:BZF393235 CIZ393235:CJB393235 CSV393235:CSX393235 DCR393235:DCT393235 DMN393235:DMP393235 DWJ393235:DWL393235 EGF393235:EGH393235 EQB393235:EQD393235 EZX393235:EZZ393235 FJT393235:FJV393235 FTP393235:FTR393235 GDL393235:GDN393235 GNH393235:GNJ393235 GXD393235:GXF393235 HGZ393235:HHB393235 HQV393235:HQX393235 IAR393235:IAT393235 IKN393235:IKP393235 IUJ393235:IUL393235 JEF393235:JEH393235 JOB393235:JOD393235 JXX393235:JXZ393235 KHT393235:KHV393235 KRP393235:KRR393235 LBL393235:LBN393235 LLH393235:LLJ393235 LVD393235:LVF393235 MEZ393235:MFB393235 MOV393235:MOX393235 MYR393235:MYT393235 NIN393235:NIP393235 NSJ393235:NSL393235 OCF393235:OCH393235 OMB393235:OMD393235 OVX393235:OVZ393235 PFT393235:PFV393235 PPP393235:PPR393235 PZL393235:PZN393235 QJH393235:QJJ393235 QTD393235:QTF393235 RCZ393235:RDB393235 RMV393235:RMX393235 RWR393235:RWT393235 SGN393235:SGP393235 SQJ393235:SQL393235 TAF393235:TAH393235 TKB393235:TKD393235 TTX393235:TTZ393235 UDT393235:UDV393235 UNP393235:UNR393235 UXL393235:UXN393235 VHH393235:VHJ393235 VRD393235:VRF393235 WAZ393235:WBB393235 WKV393235:WKX393235 WUR393235:WUT393235 D524307:G524307 IF458771:IH458771 SB458771:SD458771 ABX458771:ABZ458771 ALT458771:ALV458771 AVP458771:AVR458771 BFL458771:BFN458771 BPH458771:BPJ458771 BZD458771:BZF458771 CIZ458771:CJB458771 CSV458771:CSX458771 DCR458771:DCT458771 DMN458771:DMP458771 DWJ458771:DWL458771 EGF458771:EGH458771 EQB458771:EQD458771 EZX458771:EZZ458771 FJT458771:FJV458771 FTP458771:FTR458771 GDL458771:GDN458771 GNH458771:GNJ458771 GXD458771:GXF458771 HGZ458771:HHB458771 HQV458771:HQX458771 IAR458771:IAT458771 IKN458771:IKP458771 IUJ458771:IUL458771 JEF458771:JEH458771 JOB458771:JOD458771 JXX458771:JXZ458771 KHT458771:KHV458771 KRP458771:KRR458771 LBL458771:LBN458771 LLH458771:LLJ458771 LVD458771:LVF458771 MEZ458771:MFB458771 MOV458771:MOX458771 MYR458771:MYT458771 NIN458771:NIP458771 NSJ458771:NSL458771 OCF458771:OCH458771 OMB458771:OMD458771 OVX458771:OVZ458771 PFT458771:PFV458771 PPP458771:PPR458771 PZL458771:PZN458771 QJH458771:QJJ458771 QTD458771:QTF458771 RCZ458771:RDB458771 RMV458771:RMX458771 RWR458771:RWT458771 SGN458771:SGP458771 SQJ458771:SQL458771 TAF458771:TAH458771 TKB458771:TKD458771 TTX458771:TTZ458771 UDT458771:UDV458771 UNP458771:UNR458771 UXL458771:UXN458771 VHH458771:VHJ458771 VRD458771:VRF458771 WAZ458771:WBB458771 WKV458771:WKX458771 WUR458771:WUT458771 D589843:G589843 IF524307:IH524307 SB524307:SD524307 ABX524307:ABZ524307 ALT524307:ALV524307 AVP524307:AVR524307 BFL524307:BFN524307 BPH524307:BPJ524307 BZD524307:BZF524307 CIZ524307:CJB524307 CSV524307:CSX524307 DCR524307:DCT524307 DMN524307:DMP524307 DWJ524307:DWL524307 EGF524307:EGH524307 EQB524307:EQD524307 EZX524307:EZZ524307 FJT524307:FJV524307 FTP524307:FTR524307 GDL524307:GDN524307 GNH524307:GNJ524307 GXD524307:GXF524307 HGZ524307:HHB524307 HQV524307:HQX524307 IAR524307:IAT524307 IKN524307:IKP524307 IUJ524307:IUL524307 JEF524307:JEH524307 JOB524307:JOD524307 JXX524307:JXZ524307 KHT524307:KHV524307 KRP524307:KRR524307 LBL524307:LBN524307 LLH524307:LLJ524307 LVD524307:LVF524307 MEZ524307:MFB524307 MOV524307:MOX524307 MYR524307:MYT524307 NIN524307:NIP524307 NSJ524307:NSL524307 OCF524307:OCH524307 OMB524307:OMD524307 OVX524307:OVZ524307 PFT524307:PFV524307 PPP524307:PPR524307 PZL524307:PZN524307 QJH524307:QJJ524307 QTD524307:QTF524307 RCZ524307:RDB524307 RMV524307:RMX524307 RWR524307:RWT524307 SGN524307:SGP524307 SQJ524307:SQL524307 TAF524307:TAH524307 TKB524307:TKD524307 TTX524307:TTZ524307 UDT524307:UDV524307 UNP524307:UNR524307 UXL524307:UXN524307 VHH524307:VHJ524307 VRD524307:VRF524307 WAZ524307:WBB524307 WKV524307:WKX524307 WUR524307:WUT524307 D655379:G655379 IF589843:IH589843 SB589843:SD589843 ABX589843:ABZ589843 ALT589843:ALV589843 AVP589843:AVR589843 BFL589843:BFN589843 BPH589843:BPJ589843 BZD589843:BZF589843 CIZ589843:CJB589843 CSV589843:CSX589843 DCR589843:DCT589843 DMN589843:DMP589843 DWJ589843:DWL589843 EGF589843:EGH589843 EQB589843:EQD589843 EZX589843:EZZ589843 FJT589843:FJV589843 FTP589843:FTR589843 GDL589843:GDN589843 GNH589843:GNJ589843 GXD589843:GXF589843 HGZ589843:HHB589843 HQV589843:HQX589843 IAR589843:IAT589843 IKN589843:IKP589843 IUJ589843:IUL589843 JEF589843:JEH589843 JOB589843:JOD589843 JXX589843:JXZ589843 KHT589843:KHV589843 KRP589843:KRR589843 LBL589843:LBN589843 LLH589843:LLJ589843 LVD589843:LVF589843 MEZ589843:MFB589843 MOV589843:MOX589843 MYR589843:MYT589843 NIN589843:NIP589843 NSJ589843:NSL589843 OCF589843:OCH589843 OMB589843:OMD589843 OVX589843:OVZ589843 PFT589843:PFV589843 PPP589843:PPR589843 PZL589843:PZN589843 QJH589843:QJJ589843 QTD589843:QTF589843 RCZ589843:RDB589843 RMV589843:RMX589843 RWR589843:RWT589843 SGN589843:SGP589843 SQJ589843:SQL589843 TAF589843:TAH589843 TKB589843:TKD589843 TTX589843:TTZ589843 UDT589843:UDV589843 UNP589843:UNR589843 UXL589843:UXN589843 VHH589843:VHJ589843 VRD589843:VRF589843 WAZ589843:WBB589843 WKV589843:WKX589843 WUR589843:WUT589843 D720915:G720915 IF655379:IH655379 SB655379:SD655379 ABX655379:ABZ655379 ALT655379:ALV655379 AVP655379:AVR655379 BFL655379:BFN655379 BPH655379:BPJ655379 BZD655379:BZF655379 CIZ655379:CJB655379 CSV655379:CSX655379 DCR655379:DCT655379 DMN655379:DMP655379 DWJ655379:DWL655379 EGF655379:EGH655379 EQB655379:EQD655379 EZX655379:EZZ655379 FJT655379:FJV655379 FTP655379:FTR655379 GDL655379:GDN655379 GNH655379:GNJ655379 GXD655379:GXF655379 HGZ655379:HHB655379 HQV655379:HQX655379 IAR655379:IAT655379 IKN655379:IKP655379 IUJ655379:IUL655379 JEF655379:JEH655379 JOB655379:JOD655379 JXX655379:JXZ655379 KHT655379:KHV655379 KRP655379:KRR655379 LBL655379:LBN655379 LLH655379:LLJ655379 LVD655379:LVF655379 MEZ655379:MFB655379 MOV655379:MOX655379 MYR655379:MYT655379 NIN655379:NIP655379 NSJ655379:NSL655379 OCF655379:OCH655379 OMB655379:OMD655379 OVX655379:OVZ655379 PFT655379:PFV655379 PPP655379:PPR655379 PZL655379:PZN655379 QJH655379:QJJ655379 QTD655379:QTF655379 RCZ655379:RDB655379 RMV655379:RMX655379 RWR655379:RWT655379 SGN655379:SGP655379 SQJ655379:SQL655379 TAF655379:TAH655379 TKB655379:TKD655379 TTX655379:TTZ655379 UDT655379:UDV655379 UNP655379:UNR655379 UXL655379:UXN655379 VHH655379:VHJ655379 VRD655379:VRF655379 WAZ655379:WBB655379 WKV655379:WKX655379 WUR655379:WUT655379 D786451:G786451 IF720915:IH720915 SB720915:SD720915 ABX720915:ABZ720915 ALT720915:ALV720915 AVP720915:AVR720915 BFL720915:BFN720915 BPH720915:BPJ720915 BZD720915:BZF720915 CIZ720915:CJB720915 CSV720915:CSX720915 DCR720915:DCT720915 DMN720915:DMP720915 DWJ720915:DWL720915 EGF720915:EGH720915 EQB720915:EQD720915 EZX720915:EZZ720915 FJT720915:FJV720915 FTP720915:FTR720915 GDL720915:GDN720915 GNH720915:GNJ720915 GXD720915:GXF720915 HGZ720915:HHB720915 HQV720915:HQX720915 IAR720915:IAT720915 IKN720915:IKP720915 IUJ720915:IUL720915 JEF720915:JEH720915 JOB720915:JOD720915 JXX720915:JXZ720915 KHT720915:KHV720915 KRP720915:KRR720915 LBL720915:LBN720915 LLH720915:LLJ720915 LVD720915:LVF720915 MEZ720915:MFB720915 MOV720915:MOX720915 MYR720915:MYT720915 NIN720915:NIP720915 NSJ720915:NSL720915 OCF720915:OCH720915 OMB720915:OMD720915 OVX720915:OVZ720915 PFT720915:PFV720915 PPP720915:PPR720915 PZL720915:PZN720915 QJH720915:QJJ720915 QTD720915:QTF720915 RCZ720915:RDB720915 RMV720915:RMX720915 RWR720915:RWT720915 SGN720915:SGP720915 SQJ720915:SQL720915 TAF720915:TAH720915 TKB720915:TKD720915 TTX720915:TTZ720915 UDT720915:UDV720915 UNP720915:UNR720915 UXL720915:UXN720915 VHH720915:VHJ720915 VRD720915:VRF720915 WAZ720915:WBB720915 WKV720915:WKX720915 WUR720915:WUT720915 D851987:G851987 IF786451:IH786451 SB786451:SD786451 ABX786451:ABZ786451 ALT786451:ALV786451 AVP786451:AVR786451 BFL786451:BFN786451 BPH786451:BPJ786451 BZD786451:BZF786451 CIZ786451:CJB786451 CSV786451:CSX786451 DCR786451:DCT786451 DMN786451:DMP786451 DWJ786451:DWL786451 EGF786451:EGH786451 EQB786451:EQD786451 EZX786451:EZZ786451 FJT786451:FJV786451 FTP786451:FTR786451 GDL786451:GDN786451 GNH786451:GNJ786451 GXD786451:GXF786451 HGZ786451:HHB786451 HQV786451:HQX786451 IAR786451:IAT786451 IKN786451:IKP786451 IUJ786451:IUL786451 JEF786451:JEH786451 JOB786451:JOD786451 JXX786451:JXZ786451 KHT786451:KHV786451 KRP786451:KRR786451 LBL786451:LBN786451 LLH786451:LLJ786451 LVD786451:LVF786451 MEZ786451:MFB786451 MOV786451:MOX786451 MYR786451:MYT786451 NIN786451:NIP786451 NSJ786451:NSL786451 OCF786451:OCH786451 OMB786451:OMD786451 OVX786451:OVZ786451 PFT786451:PFV786451 PPP786451:PPR786451 PZL786451:PZN786451 QJH786451:QJJ786451 QTD786451:QTF786451 RCZ786451:RDB786451 RMV786451:RMX786451 RWR786451:RWT786451 SGN786451:SGP786451 SQJ786451:SQL786451 TAF786451:TAH786451 TKB786451:TKD786451 TTX786451:TTZ786451 UDT786451:UDV786451 UNP786451:UNR786451 UXL786451:UXN786451 VHH786451:VHJ786451 VRD786451:VRF786451 WAZ786451:WBB786451 WKV786451:WKX786451 WUR786451:WUT786451 D917523:G917523 IF851987:IH851987 SB851987:SD851987 ABX851987:ABZ851987 ALT851987:ALV851987 AVP851987:AVR851987 BFL851987:BFN851987 BPH851987:BPJ851987 BZD851987:BZF851987 CIZ851987:CJB851987 CSV851987:CSX851987 DCR851987:DCT851987 DMN851987:DMP851987 DWJ851987:DWL851987 EGF851987:EGH851987 EQB851987:EQD851987 EZX851987:EZZ851987 FJT851987:FJV851987 FTP851987:FTR851987 GDL851987:GDN851987 GNH851987:GNJ851987 GXD851987:GXF851987 HGZ851987:HHB851987 HQV851987:HQX851987 IAR851987:IAT851987 IKN851987:IKP851987 IUJ851987:IUL851987 JEF851987:JEH851987 JOB851987:JOD851987 JXX851987:JXZ851987 KHT851987:KHV851987 KRP851987:KRR851987 LBL851987:LBN851987 LLH851987:LLJ851987 LVD851987:LVF851987 MEZ851987:MFB851987 MOV851987:MOX851987 MYR851987:MYT851987 NIN851987:NIP851987 NSJ851987:NSL851987 OCF851987:OCH851987 OMB851987:OMD851987 OVX851987:OVZ851987 PFT851987:PFV851987 PPP851987:PPR851987 PZL851987:PZN851987 QJH851987:QJJ851987 QTD851987:QTF851987 RCZ851987:RDB851987 RMV851987:RMX851987 RWR851987:RWT851987 SGN851987:SGP851987 SQJ851987:SQL851987 TAF851987:TAH851987 TKB851987:TKD851987 TTX851987:TTZ851987 UDT851987:UDV851987 UNP851987:UNR851987 UXL851987:UXN851987 VHH851987:VHJ851987 VRD851987:VRF851987 WAZ851987:WBB851987 WKV851987:WKX851987 WUR851987:WUT851987 D983059:G983059 IF917523:IH917523 SB917523:SD917523 ABX917523:ABZ917523 ALT917523:ALV917523 AVP917523:AVR917523 BFL917523:BFN917523 BPH917523:BPJ917523 BZD917523:BZF917523 CIZ917523:CJB917523 CSV917523:CSX917523 DCR917523:DCT917523 DMN917523:DMP917523 DWJ917523:DWL917523 EGF917523:EGH917523 EQB917523:EQD917523 EZX917523:EZZ917523 FJT917523:FJV917523 FTP917523:FTR917523 GDL917523:GDN917523 GNH917523:GNJ917523 GXD917523:GXF917523 HGZ917523:HHB917523 HQV917523:HQX917523 IAR917523:IAT917523 IKN917523:IKP917523 IUJ917523:IUL917523 JEF917523:JEH917523 JOB917523:JOD917523 JXX917523:JXZ917523 KHT917523:KHV917523 KRP917523:KRR917523 LBL917523:LBN917523 LLH917523:LLJ917523 LVD917523:LVF917523 MEZ917523:MFB917523 MOV917523:MOX917523 MYR917523:MYT917523 NIN917523:NIP917523 NSJ917523:NSL917523 OCF917523:OCH917523 OMB917523:OMD917523 OVX917523:OVZ917523 PFT917523:PFV917523 PPP917523:PPR917523 PZL917523:PZN917523 QJH917523:QJJ917523 QTD917523:QTF917523 RCZ917523:RDB917523 RMV917523:RMX917523 RWR917523:RWT917523 SGN917523:SGP917523 SQJ917523:SQL917523 TAF917523:TAH917523 TKB917523:TKD917523 TTX917523:TTZ917523 UDT917523:UDV917523 UNP917523:UNR917523 UXL917523:UXN917523 VHH917523:VHJ917523 VRD917523:VRF917523 WAZ917523:WBB917523 WKV917523:WKX917523 WUR917523:WUT917523 IF983059:IH983059 SB983059:SD983059 ABX983059:ABZ983059 ALT983059:ALV983059 AVP983059:AVR983059 BFL983059:BFN983059 BPH983059:BPJ983059 BZD983059:BZF983059 CIZ983059:CJB983059 CSV983059:CSX983059 DCR983059:DCT983059 DMN983059:DMP983059 DWJ983059:DWL983059 EGF983059:EGH983059 EQB983059:EQD983059 EZX983059:EZZ983059 FJT983059:FJV983059 FTP983059:FTR983059 GDL983059:GDN983059 GNH983059:GNJ983059 GXD983059:GXF983059 HGZ983059:HHB983059 HQV983059:HQX983059 IAR983059:IAT983059 IKN983059:IKP983059 IUJ983059:IUL983059 JEF983059:JEH983059 JOB983059:JOD983059 JXX983059:JXZ983059 KHT983059:KHV983059 KRP983059:KRR983059 LBL983059:LBN983059 LLH983059:LLJ983059 LVD983059:LVF983059 MEZ983059:MFB983059 MOV983059:MOX983059 MYR983059:MYT983059 NIN983059:NIP983059 NSJ983059:NSL983059 OCF983059:OCH983059 OMB983059:OMD983059 OVX983059:OVZ983059 PFT983059:PFV983059 PPP983059:PPR983059 PZL983059:PZN983059 QJH983059:QJJ983059 QTD983059:QTF983059 RCZ983059:RDB983059 RMV983059:RMX983059 RWR983059:RWT983059 SGN983059:SGP983059 SQJ983059:SQL983059 TAF983059:TAH983059 TKB983059:TKD983059 TTX983059:TTZ983059 UDT983059:UDV983059 UNP983059:UNR983059 UXL983059:UXN983059 VHH983059:VHJ983059 VRD983059:VRF983059 WAZ983059:WBB983059 WKV983059:WKX983059 WUR983059:WUT983059 WUR15:WUT15 WKV15:WKX15 WAZ15:WBB15 VRD15:VRF15 VHH15:VHJ15 UXL15:UXN15 UNP15:UNR15 UDT15:UDV15 TTX15:TTZ15 TKB15:TKD15 TAF15:TAH15 SQJ15:SQL15 SGN15:SGP15 RWR15:RWT15 RMV15:RMX15 RCZ15:RDB15 QTD15:QTF15 QJH15:QJJ15 PZL15:PZN15 PPP15:PPR15 PFT15:PFV15 OVX15:OVZ15 OMB15:OMD15 OCF15:OCH15 NSJ15:NSL15 NIN15:NIP15 MYR15:MYT15 MOV15:MOX15 MEZ15:MFB15 LVD15:LVF15 LLH15:LLJ15 LBL15:LBN15 KRP15:KRR15 KHT15:KHV15 JXX15:JXZ15 JOB15:JOD15 JEF15:JEH15 IUJ15:IUL15 IKN15:IKP15 IAR15:IAT15 HQV15:HQX15 HGZ15:HHB15 GXD15:GXF15 GNH15:GNJ15 GDL15:GDN15 FTP15:FTR15 FJT15:FJV15 EZX15:EZZ15 EQB15:EQD15 EGF15:EGH15 DWJ15:DWL15 DMN15:DMP15 DCR15:DCT15 CSV15:CSX15 CIZ15:CJB15 BZD15:BZF15 BPH15:BPJ15 BFL15:BFN15 AVP15:AVR15 ALT15:ALV15 ABX15:ABZ15 SB15:SD15 IF15:IH15 D65555:G65555 D15:F15" xr:uid="{00000000-0002-0000-0600-000000000000}"/>
    <dataValidation allowBlank="1" showInputMessage="1" showErrorMessage="1" promptTitle="Sindicato Profissional:" sqref="D131093:G131093 IF65557:IH65557 SB65557:SD65557 ABX65557:ABZ65557 ALT65557:ALV65557 AVP65557:AVR65557 BFL65557:BFN65557 BPH65557:BPJ65557 BZD65557:BZF65557 CIZ65557:CJB65557 CSV65557:CSX65557 DCR65557:DCT65557 DMN65557:DMP65557 DWJ65557:DWL65557 EGF65557:EGH65557 EQB65557:EQD65557 EZX65557:EZZ65557 FJT65557:FJV65557 FTP65557:FTR65557 GDL65557:GDN65557 GNH65557:GNJ65557 GXD65557:GXF65557 HGZ65557:HHB65557 HQV65557:HQX65557 IAR65557:IAT65557 IKN65557:IKP65557 IUJ65557:IUL65557 JEF65557:JEH65557 JOB65557:JOD65557 JXX65557:JXZ65557 KHT65557:KHV65557 KRP65557:KRR65557 LBL65557:LBN65557 LLH65557:LLJ65557 LVD65557:LVF65557 MEZ65557:MFB65557 MOV65557:MOX65557 MYR65557:MYT65557 NIN65557:NIP65557 NSJ65557:NSL65557 OCF65557:OCH65557 OMB65557:OMD65557 OVX65557:OVZ65557 PFT65557:PFV65557 PPP65557:PPR65557 PZL65557:PZN65557 QJH65557:QJJ65557 QTD65557:QTF65557 RCZ65557:RDB65557 RMV65557:RMX65557 RWR65557:RWT65557 SGN65557:SGP65557 SQJ65557:SQL65557 TAF65557:TAH65557 TKB65557:TKD65557 TTX65557:TTZ65557 UDT65557:UDV65557 UNP65557:UNR65557 UXL65557:UXN65557 VHH65557:VHJ65557 VRD65557:VRF65557 WAZ65557:WBB65557 WKV65557:WKX65557 WUR65557:WUT65557 D196629:G196629 IF131093:IH131093 SB131093:SD131093 ABX131093:ABZ131093 ALT131093:ALV131093 AVP131093:AVR131093 BFL131093:BFN131093 BPH131093:BPJ131093 BZD131093:BZF131093 CIZ131093:CJB131093 CSV131093:CSX131093 DCR131093:DCT131093 DMN131093:DMP131093 DWJ131093:DWL131093 EGF131093:EGH131093 EQB131093:EQD131093 EZX131093:EZZ131093 FJT131093:FJV131093 FTP131093:FTR131093 GDL131093:GDN131093 GNH131093:GNJ131093 GXD131093:GXF131093 HGZ131093:HHB131093 HQV131093:HQX131093 IAR131093:IAT131093 IKN131093:IKP131093 IUJ131093:IUL131093 JEF131093:JEH131093 JOB131093:JOD131093 JXX131093:JXZ131093 KHT131093:KHV131093 KRP131093:KRR131093 LBL131093:LBN131093 LLH131093:LLJ131093 LVD131093:LVF131093 MEZ131093:MFB131093 MOV131093:MOX131093 MYR131093:MYT131093 NIN131093:NIP131093 NSJ131093:NSL131093 OCF131093:OCH131093 OMB131093:OMD131093 OVX131093:OVZ131093 PFT131093:PFV131093 PPP131093:PPR131093 PZL131093:PZN131093 QJH131093:QJJ131093 QTD131093:QTF131093 RCZ131093:RDB131093 RMV131093:RMX131093 RWR131093:RWT131093 SGN131093:SGP131093 SQJ131093:SQL131093 TAF131093:TAH131093 TKB131093:TKD131093 TTX131093:TTZ131093 UDT131093:UDV131093 UNP131093:UNR131093 UXL131093:UXN131093 VHH131093:VHJ131093 VRD131093:VRF131093 WAZ131093:WBB131093 WKV131093:WKX131093 WUR131093:WUT131093 D262165:G262165 IF196629:IH196629 SB196629:SD196629 ABX196629:ABZ196629 ALT196629:ALV196629 AVP196629:AVR196629 BFL196629:BFN196629 BPH196629:BPJ196629 BZD196629:BZF196629 CIZ196629:CJB196629 CSV196629:CSX196629 DCR196629:DCT196629 DMN196629:DMP196629 DWJ196629:DWL196629 EGF196629:EGH196629 EQB196629:EQD196629 EZX196629:EZZ196629 FJT196629:FJV196629 FTP196629:FTR196629 GDL196629:GDN196629 GNH196629:GNJ196629 GXD196629:GXF196629 HGZ196629:HHB196629 HQV196629:HQX196629 IAR196629:IAT196629 IKN196629:IKP196629 IUJ196629:IUL196629 JEF196629:JEH196629 JOB196629:JOD196629 JXX196629:JXZ196629 KHT196629:KHV196629 KRP196629:KRR196629 LBL196629:LBN196629 LLH196629:LLJ196629 LVD196629:LVF196629 MEZ196629:MFB196629 MOV196629:MOX196629 MYR196629:MYT196629 NIN196629:NIP196629 NSJ196629:NSL196629 OCF196629:OCH196629 OMB196629:OMD196629 OVX196629:OVZ196629 PFT196629:PFV196629 PPP196629:PPR196629 PZL196629:PZN196629 QJH196629:QJJ196629 QTD196629:QTF196629 RCZ196629:RDB196629 RMV196629:RMX196629 RWR196629:RWT196629 SGN196629:SGP196629 SQJ196629:SQL196629 TAF196629:TAH196629 TKB196629:TKD196629 TTX196629:TTZ196629 UDT196629:UDV196629 UNP196629:UNR196629 UXL196629:UXN196629 VHH196629:VHJ196629 VRD196629:VRF196629 WAZ196629:WBB196629 WKV196629:WKX196629 WUR196629:WUT196629 D327701:G327701 IF262165:IH262165 SB262165:SD262165 ABX262165:ABZ262165 ALT262165:ALV262165 AVP262165:AVR262165 BFL262165:BFN262165 BPH262165:BPJ262165 BZD262165:BZF262165 CIZ262165:CJB262165 CSV262165:CSX262165 DCR262165:DCT262165 DMN262165:DMP262165 DWJ262165:DWL262165 EGF262165:EGH262165 EQB262165:EQD262165 EZX262165:EZZ262165 FJT262165:FJV262165 FTP262165:FTR262165 GDL262165:GDN262165 GNH262165:GNJ262165 GXD262165:GXF262165 HGZ262165:HHB262165 HQV262165:HQX262165 IAR262165:IAT262165 IKN262165:IKP262165 IUJ262165:IUL262165 JEF262165:JEH262165 JOB262165:JOD262165 JXX262165:JXZ262165 KHT262165:KHV262165 KRP262165:KRR262165 LBL262165:LBN262165 LLH262165:LLJ262165 LVD262165:LVF262165 MEZ262165:MFB262165 MOV262165:MOX262165 MYR262165:MYT262165 NIN262165:NIP262165 NSJ262165:NSL262165 OCF262165:OCH262165 OMB262165:OMD262165 OVX262165:OVZ262165 PFT262165:PFV262165 PPP262165:PPR262165 PZL262165:PZN262165 QJH262165:QJJ262165 QTD262165:QTF262165 RCZ262165:RDB262165 RMV262165:RMX262165 RWR262165:RWT262165 SGN262165:SGP262165 SQJ262165:SQL262165 TAF262165:TAH262165 TKB262165:TKD262165 TTX262165:TTZ262165 UDT262165:UDV262165 UNP262165:UNR262165 UXL262165:UXN262165 VHH262165:VHJ262165 VRD262165:VRF262165 WAZ262165:WBB262165 WKV262165:WKX262165 WUR262165:WUT262165 D393237:G393237 IF327701:IH327701 SB327701:SD327701 ABX327701:ABZ327701 ALT327701:ALV327701 AVP327701:AVR327701 BFL327701:BFN327701 BPH327701:BPJ327701 BZD327701:BZF327701 CIZ327701:CJB327701 CSV327701:CSX327701 DCR327701:DCT327701 DMN327701:DMP327701 DWJ327701:DWL327701 EGF327701:EGH327701 EQB327701:EQD327701 EZX327701:EZZ327701 FJT327701:FJV327701 FTP327701:FTR327701 GDL327701:GDN327701 GNH327701:GNJ327701 GXD327701:GXF327701 HGZ327701:HHB327701 HQV327701:HQX327701 IAR327701:IAT327701 IKN327701:IKP327701 IUJ327701:IUL327701 JEF327701:JEH327701 JOB327701:JOD327701 JXX327701:JXZ327701 KHT327701:KHV327701 KRP327701:KRR327701 LBL327701:LBN327701 LLH327701:LLJ327701 LVD327701:LVF327701 MEZ327701:MFB327701 MOV327701:MOX327701 MYR327701:MYT327701 NIN327701:NIP327701 NSJ327701:NSL327701 OCF327701:OCH327701 OMB327701:OMD327701 OVX327701:OVZ327701 PFT327701:PFV327701 PPP327701:PPR327701 PZL327701:PZN327701 QJH327701:QJJ327701 QTD327701:QTF327701 RCZ327701:RDB327701 RMV327701:RMX327701 RWR327701:RWT327701 SGN327701:SGP327701 SQJ327701:SQL327701 TAF327701:TAH327701 TKB327701:TKD327701 TTX327701:TTZ327701 UDT327701:UDV327701 UNP327701:UNR327701 UXL327701:UXN327701 VHH327701:VHJ327701 VRD327701:VRF327701 WAZ327701:WBB327701 WKV327701:WKX327701 WUR327701:WUT327701 D458773:G458773 IF393237:IH393237 SB393237:SD393237 ABX393237:ABZ393237 ALT393237:ALV393237 AVP393237:AVR393237 BFL393237:BFN393237 BPH393237:BPJ393237 BZD393237:BZF393237 CIZ393237:CJB393237 CSV393237:CSX393237 DCR393237:DCT393237 DMN393237:DMP393237 DWJ393237:DWL393237 EGF393237:EGH393237 EQB393237:EQD393237 EZX393237:EZZ393237 FJT393237:FJV393237 FTP393237:FTR393237 GDL393237:GDN393237 GNH393237:GNJ393237 GXD393237:GXF393237 HGZ393237:HHB393237 HQV393237:HQX393237 IAR393237:IAT393237 IKN393237:IKP393237 IUJ393237:IUL393237 JEF393237:JEH393237 JOB393237:JOD393237 JXX393237:JXZ393237 KHT393237:KHV393237 KRP393237:KRR393237 LBL393237:LBN393237 LLH393237:LLJ393237 LVD393237:LVF393237 MEZ393237:MFB393237 MOV393237:MOX393237 MYR393237:MYT393237 NIN393237:NIP393237 NSJ393237:NSL393237 OCF393237:OCH393237 OMB393237:OMD393237 OVX393237:OVZ393237 PFT393237:PFV393237 PPP393237:PPR393237 PZL393237:PZN393237 QJH393237:QJJ393237 QTD393237:QTF393237 RCZ393237:RDB393237 RMV393237:RMX393237 RWR393237:RWT393237 SGN393237:SGP393237 SQJ393237:SQL393237 TAF393237:TAH393237 TKB393237:TKD393237 TTX393237:TTZ393237 UDT393237:UDV393237 UNP393237:UNR393237 UXL393237:UXN393237 VHH393237:VHJ393237 VRD393237:VRF393237 WAZ393237:WBB393237 WKV393237:WKX393237 WUR393237:WUT393237 D524309:G524309 IF458773:IH458773 SB458773:SD458773 ABX458773:ABZ458773 ALT458773:ALV458773 AVP458773:AVR458773 BFL458773:BFN458773 BPH458773:BPJ458773 BZD458773:BZF458773 CIZ458773:CJB458773 CSV458773:CSX458773 DCR458773:DCT458773 DMN458773:DMP458773 DWJ458773:DWL458773 EGF458773:EGH458773 EQB458773:EQD458773 EZX458773:EZZ458773 FJT458773:FJV458773 FTP458773:FTR458773 GDL458773:GDN458773 GNH458773:GNJ458773 GXD458773:GXF458773 HGZ458773:HHB458773 HQV458773:HQX458773 IAR458773:IAT458773 IKN458773:IKP458773 IUJ458773:IUL458773 JEF458773:JEH458773 JOB458773:JOD458773 JXX458773:JXZ458773 KHT458773:KHV458773 KRP458773:KRR458773 LBL458773:LBN458773 LLH458773:LLJ458773 LVD458773:LVF458773 MEZ458773:MFB458773 MOV458773:MOX458773 MYR458773:MYT458773 NIN458773:NIP458773 NSJ458773:NSL458773 OCF458773:OCH458773 OMB458773:OMD458773 OVX458773:OVZ458773 PFT458773:PFV458773 PPP458773:PPR458773 PZL458773:PZN458773 QJH458773:QJJ458773 QTD458773:QTF458773 RCZ458773:RDB458773 RMV458773:RMX458773 RWR458773:RWT458773 SGN458773:SGP458773 SQJ458773:SQL458773 TAF458773:TAH458773 TKB458773:TKD458773 TTX458773:TTZ458773 UDT458773:UDV458773 UNP458773:UNR458773 UXL458773:UXN458773 VHH458773:VHJ458773 VRD458773:VRF458773 WAZ458773:WBB458773 WKV458773:WKX458773 WUR458773:WUT458773 D589845:G589845 IF524309:IH524309 SB524309:SD524309 ABX524309:ABZ524309 ALT524309:ALV524309 AVP524309:AVR524309 BFL524309:BFN524309 BPH524309:BPJ524309 BZD524309:BZF524309 CIZ524309:CJB524309 CSV524309:CSX524309 DCR524309:DCT524309 DMN524309:DMP524309 DWJ524309:DWL524309 EGF524309:EGH524309 EQB524309:EQD524309 EZX524309:EZZ524309 FJT524309:FJV524309 FTP524309:FTR524309 GDL524309:GDN524309 GNH524309:GNJ524309 GXD524309:GXF524309 HGZ524309:HHB524309 HQV524309:HQX524309 IAR524309:IAT524309 IKN524309:IKP524309 IUJ524309:IUL524309 JEF524309:JEH524309 JOB524309:JOD524309 JXX524309:JXZ524309 KHT524309:KHV524309 KRP524309:KRR524309 LBL524309:LBN524309 LLH524309:LLJ524309 LVD524309:LVF524309 MEZ524309:MFB524309 MOV524309:MOX524309 MYR524309:MYT524309 NIN524309:NIP524309 NSJ524309:NSL524309 OCF524309:OCH524309 OMB524309:OMD524309 OVX524309:OVZ524309 PFT524309:PFV524309 PPP524309:PPR524309 PZL524309:PZN524309 QJH524309:QJJ524309 QTD524309:QTF524309 RCZ524309:RDB524309 RMV524309:RMX524309 RWR524309:RWT524309 SGN524309:SGP524309 SQJ524309:SQL524309 TAF524309:TAH524309 TKB524309:TKD524309 TTX524309:TTZ524309 UDT524309:UDV524309 UNP524309:UNR524309 UXL524309:UXN524309 VHH524309:VHJ524309 VRD524309:VRF524309 WAZ524309:WBB524309 WKV524309:WKX524309 WUR524309:WUT524309 D655381:G655381 IF589845:IH589845 SB589845:SD589845 ABX589845:ABZ589845 ALT589845:ALV589845 AVP589845:AVR589845 BFL589845:BFN589845 BPH589845:BPJ589845 BZD589845:BZF589845 CIZ589845:CJB589845 CSV589845:CSX589845 DCR589845:DCT589845 DMN589845:DMP589845 DWJ589845:DWL589845 EGF589845:EGH589845 EQB589845:EQD589845 EZX589845:EZZ589845 FJT589845:FJV589845 FTP589845:FTR589845 GDL589845:GDN589845 GNH589845:GNJ589845 GXD589845:GXF589845 HGZ589845:HHB589845 HQV589845:HQX589845 IAR589845:IAT589845 IKN589845:IKP589845 IUJ589845:IUL589845 JEF589845:JEH589845 JOB589845:JOD589845 JXX589845:JXZ589845 KHT589845:KHV589845 KRP589845:KRR589845 LBL589845:LBN589845 LLH589845:LLJ589845 LVD589845:LVF589845 MEZ589845:MFB589845 MOV589845:MOX589845 MYR589845:MYT589845 NIN589845:NIP589845 NSJ589845:NSL589845 OCF589845:OCH589845 OMB589845:OMD589845 OVX589845:OVZ589845 PFT589845:PFV589845 PPP589845:PPR589845 PZL589845:PZN589845 QJH589845:QJJ589845 QTD589845:QTF589845 RCZ589845:RDB589845 RMV589845:RMX589845 RWR589845:RWT589845 SGN589845:SGP589845 SQJ589845:SQL589845 TAF589845:TAH589845 TKB589845:TKD589845 TTX589845:TTZ589845 UDT589845:UDV589845 UNP589845:UNR589845 UXL589845:UXN589845 VHH589845:VHJ589845 VRD589845:VRF589845 WAZ589845:WBB589845 WKV589845:WKX589845 WUR589845:WUT589845 D720917:G720917 IF655381:IH655381 SB655381:SD655381 ABX655381:ABZ655381 ALT655381:ALV655381 AVP655381:AVR655381 BFL655381:BFN655381 BPH655381:BPJ655381 BZD655381:BZF655381 CIZ655381:CJB655381 CSV655381:CSX655381 DCR655381:DCT655381 DMN655381:DMP655381 DWJ655381:DWL655381 EGF655381:EGH655381 EQB655381:EQD655381 EZX655381:EZZ655381 FJT655381:FJV655381 FTP655381:FTR655381 GDL655381:GDN655381 GNH655381:GNJ655381 GXD655381:GXF655381 HGZ655381:HHB655381 HQV655381:HQX655381 IAR655381:IAT655381 IKN655381:IKP655381 IUJ655381:IUL655381 JEF655381:JEH655381 JOB655381:JOD655381 JXX655381:JXZ655381 KHT655381:KHV655381 KRP655381:KRR655381 LBL655381:LBN655381 LLH655381:LLJ655381 LVD655381:LVF655381 MEZ655381:MFB655381 MOV655381:MOX655381 MYR655381:MYT655381 NIN655381:NIP655381 NSJ655381:NSL655381 OCF655381:OCH655381 OMB655381:OMD655381 OVX655381:OVZ655381 PFT655381:PFV655381 PPP655381:PPR655381 PZL655381:PZN655381 QJH655381:QJJ655381 QTD655381:QTF655381 RCZ655381:RDB655381 RMV655381:RMX655381 RWR655381:RWT655381 SGN655381:SGP655381 SQJ655381:SQL655381 TAF655381:TAH655381 TKB655381:TKD655381 TTX655381:TTZ655381 UDT655381:UDV655381 UNP655381:UNR655381 UXL655381:UXN655381 VHH655381:VHJ655381 VRD655381:VRF655381 WAZ655381:WBB655381 WKV655381:WKX655381 WUR655381:WUT655381 D786453:G786453 IF720917:IH720917 SB720917:SD720917 ABX720917:ABZ720917 ALT720917:ALV720917 AVP720917:AVR720917 BFL720917:BFN720917 BPH720917:BPJ720917 BZD720917:BZF720917 CIZ720917:CJB720917 CSV720917:CSX720917 DCR720917:DCT720917 DMN720917:DMP720917 DWJ720917:DWL720917 EGF720917:EGH720917 EQB720917:EQD720917 EZX720917:EZZ720917 FJT720917:FJV720917 FTP720917:FTR720917 GDL720917:GDN720917 GNH720917:GNJ720917 GXD720917:GXF720917 HGZ720917:HHB720917 HQV720917:HQX720917 IAR720917:IAT720917 IKN720917:IKP720917 IUJ720917:IUL720917 JEF720917:JEH720917 JOB720917:JOD720917 JXX720917:JXZ720917 KHT720917:KHV720917 KRP720917:KRR720917 LBL720917:LBN720917 LLH720917:LLJ720917 LVD720917:LVF720917 MEZ720917:MFB720917 MOV720917:MOX720917 MYR720917:MYT720917 NIN720917:NIP720917 NSJ720917:NSL720917 OCF720917:OCH720917 OMB720917:OMD720917 OVX720917:OVZ720917 PFT720917:PFV720917 PPP720917:PPR720917 PZL720917:PZN720917 QJH720917:QJJ720917 QTD720917:QTF720917 RCZ720917:RDB720917 RMV720917:RMX720917 RWR720917:RWT720917 SGN720917:SGP720917 SQJ720917:SQL720917 TAF720917:TAH720917 TKB720917:TKD720917 TTX720917:TTZ720917 UDT720917:UDV720917 UNP720917:UNR720917 UXL720917:UXN720917 VHH720917:VHJ720917 VRD720917:VRF720917 WAZ720917:WBB720917 WKV720917:WKX720917 WUR720917:WUT720917 D851989:G851989 IF786453:IH786453 SB786453:SD786453 ABX786453:ABZ786453 ALT786453:ALV786453 AVP786453:AVR786453 BFL786453:BFN786453 BPH786453:BPJ786453 BZD786453:BZF786453 CIZ786453:CJB786453 CSV786453:CSX786453 DCR786453:DCT786453 DMN786453:DMP786453 DWJ786453:DWL786453 EGF786453:EGH786453 EQB786453:EQD786453 EZX786453:EZZ786453 FJT786453:FJV786453 FTP786453:FTR786453 GDL786453:GDN786453 GNH786453:GNJ786453 GXD786453:GXF786453 HGZ786453:HHB786453 HQV786453:HQX786453 IAR786453:IAT786453 IKN786453:IKP786453 IUJ786453:IUL786453 JEF786453:JEH786453 JOB786453:JOD786453 JXX786453:JXZ786453 KHT786453:KHV786453 KRP786453:KRR786453 LBL786453:LBN786453 LLH786453:LLJ786453 LVD786453:LVF786453 MEZ786453:MFB786453 MOV786453:MOX786453 MYR786453:MYT786453 NIN786453:NIP786453 NSJ786453:NSL786453 OCF786453:OCH786453 OMB786453:OMD786453 OVX786453:OVZ786453 PFT786453:PFV786453 PPP786453:PPR786453 PZL786453:PZN786453 QJH786453:QJJ786453 QTD786453:QTF786453 RCZ786453:RDB786453 RMV786453:RMX786453 RWR786453:RWT786453 SGN786453:SGP786453 SQJ786453:SQL786453 TAF786453:TAH786453 TKB786453:TKD786453 TTX786453:TTZ786453 UDT786453:UDV786453 UNP786453:UNR786453 UXL786453:UXN786453 VHH786453:VHJ786453 VRD786453:VRF786453 WAZ786453:WBB786453 WKV786453:WKX786453 WUR786453:WUT786453 D917525:G917525 IF851989:IH851989 SB851989:SD851989 ABX851989:ABZ851989 ALT851989:ALV851989 AVP851989:AVR851989 BFL851989:BFN851989 BPH851989:BPJ851989 BZD851989:BZF851989 CIZ851989:CJB851989 CSV851989:CSX851989 DCR851989:DCT851989 DMN851989:DMP851989 DWJ851989:DWL851989 EGF851989:EGH851989 EQB851989:EQD851989 EZX851989:EZZ851989 FJT851989:FJV851989 FTP851989:FTR851989 GDL851989:GDN851989 GNH851989:GNJ851989 GXD851989:GXF851989 HGZ851989:HHB851989 HQV851989:HQX851989 IAR851989:IAT851989 IKN851989:IKP851989 IUJ851989:IUL851989 JEF851989:JEH851989 JOB851989:JOD851989 JXX851989:JXZ851989 KHT851989:KHV851989 KRP851989:KRR851989 LBL851989:LBN851989 LLH851989:LLJ851989 LVD851989:LVF851989 MEZ851989:MFB851989 MOV851989:MOX851989 MYR851989:MYT851989 NIN851989:NIP851989 NSJ851989:NSL851989 OCF851989:OCH851989 OMB851989:OMD851989 OVX851989:OVZ851989 PFT851989:PFV851989 PPP851989:PPR851989 PZL851989:PZN851989 QJH851989:QJJ851989 QTD851989:QTF851989 RCZ851989:RDB851989 RMV851989:RMX851989 RWR851989:RWT851989 SGN851989:SGP851989 SQJ851989:SQL851989 TAF851989:TAH851989 TKB851989:TKD851989 TTX851989:TTZ851989 UDT851989:UDV851989 UNP851989:UNR851989 UXL851989:UXN851989 VHH851989:VHJ851989 VRD851989:VRF851989 WAZ851989:WBB851989 WKV851989:WKX851989 WUR851989:WUT851989 D983061:G983061 IF917525:IH917525 SB917525:SD917525 ABX917525:ABZ917525 ALT917525:ALV917525 AVP917525:AVR917525 BFL917525:BFN917525 BPH917525:BPJ917525 BZD917525:BZF917525 CIZ917525:CJB917525 CSV917525:CSX917525 DCR917525:DCT917525 DMN917525:DMP917525 DWJ917525:DWL917525 EGF917525:EGH917525 EQB917525:EQD917525 EZX917525:EZZ917525 FJT917525:FJV917525 FTP917525:FTR917525 GDL917525:GDN917525 GNH917525:GNJ917525 GXD917525:GXF917525 HGZ917525:HHB917525 HQV917525:HQX917525 IAR917525:IAT917525 IKN917525:IKP917525 IUJ917525:IUL917525 JEF917525:JEH917525 JOB917525:JOD917525 JXX917525:JXZ917525 KHT917525:KHV917525 KRP917525:KRR917525 LBL917525:LBN917525 LLH917525:LLJ917525 LVD917525:LVF917525 MEZ917525:MFB917525 MOV917525:MOX917525 MYR917525:MYT917525 NIN917525:NIP917525 NSJ917525:NSL917525 OCF917525:OCH917525 OMB917525:OMD917525 OVX917525:OVZ917525 PFT917525:PFV917525 PPP917525:PPR917525 PZL917525:PZN917525 QJH917525:QJJ917525 QTD917525:QTF917525 RCZ917525:RDB917525 RMV917525:RMX917525 RWR917525:RWT917525 SGN917525:SGP917525 SQJ917525:SQL917525 TAF917525:TAH917525 TKB917525:TKD917525 TTX917525:TTZ917525 UDT917525:UDV917525 UNP917525:UNR917525 UXL917525:UXN917525 VHH917525:VHJ917525 VRD917525:VRF917525 WAZ917525:WBB917525 WKV917525:WKX917525 WUR917525:WUT917525 IF983061:IH983061 SB983061:SD983061 ABX983061:ABZ983061 ALT983061:ALV983061 AVP983061:AVR983061 BFL983061:BFN983061 BPH983061:BPJ983061 BZD983061:BZF983061 CIZ983061:CJB983061 CSV983061:CSX983061 DCR983061:DCT983061 DMN983061:DMP983061 DWJ983061:DWL983061 EGF983061:EGH983061 EQB983061:EQD983061 EZX983061:EZZ983061 FJT983061:FJV983061 FTP983061:FTR983061 GDL983061:GDN983061 GNH983061:GNJ983061 GXD983061:GXF983061 HGZ983061:HHB983061 HQV983061:HQX983061 IAR983061:IAT983061 IKN983061:IKP983061 IUJ983061:IUL983061 JEF983061:JEH983061 JOB983061:JOD983061 JXX983061:JXZ983061 KHT983061:KHV983061 KRP983061:KRR983061 LBL983061:LBN983061 LLH983061:LLJ983061 LVD983061:LVF983061 MEZ983061:MFB983061 MOV983061:MOX983061 MYR983061:MYT983061 NIN983061:NIP983061 NSJ983061:NSL983061 OCF983061:OCH983061 OMB983061:OMD983061 OVX983061:OVZ983061 PFT983061:PFV983061 PPP983061:PPR983061 PZL983061:PZN983061 QJH983061:QJJ983061 QTD983061:QTF983061 RCZ983061:RDB983061 RMV983061:RMX983061 RWR983061:RWT983061 SGN983061:SGP983061 SQJ983061:SQL983061 TAF983061:TAH983061 TKB983061:TKD983061 TTX983061:TTZ983061 UDT983061:UDV983061 UNP983061:UNR983061 UXL983061:UXN983061 VHH983061:VHJ983061 VRD983061:VRF983061 WAZ983061:WBB983061 WKV983061:WKX983061 WUR983061:WUT983061 WUR17:WUT17 WKV17:WKX17 WAZ17:WBB17 VRD17:VRF17 VHH17:VHJ17 UXL17:UXN17 UNP17:UNR17 UDT17:UDV17 TTX17:TTZ17 TKB17:TKD17 TAF17:TAH17 SQJ17:SQL17 SGN17:SGP17 RWR17:RWT17 RMV17:RMX17 RCZ17:RDB17 QTD17:QTF17 QJH17:QJJ17 PZL17:PZN17 PPP17:PPR17 PFT17:PFV17 OVX17:OVZ17 OMB17:OMD17 OCF17:OCH17 NSJ17:NSL17 NIN17:NIP17 MYR17:MYT17 MOV17:MOX17 MEZ17:MFB17 LVD17:LVF17 LLH17:LLJ17 LBL17:LBN17 KRP17:KRR17 KHT17:KHV17 JXX17:JXZ17 JOB17:JOD17 JEF17:JEH17 IUJ17:IUL17 IKN17:IKP17 IAR17:IAT17 HQV17:HQX17 HGZ17:HHB17 GXD17:GXF17 GNH17:GNJ17 GDL17:GDN17 FTP17:FTR17 FJT17:FJV17 EZX17:EZZ17 EQB17:EQD17 EGF17:EGH17 DWJ17:DWL17 DMN17:DMP17 DCR17:DCT17 CSV17:CSX17 CIZ17:CJB17 BZD17:BZF17 BPH17:BPJ17 BFL17:BFN17 AVP17:AVR17 ALT17:ALV17 ABX17:ABZ17 SB17:SD17 IF17:IH17 D65557:G65557 D17:F17" xr:uid="{00000000-0002-0000-0600-000001000000}"/>
    <dataValidation type="date" operator="greaterThan" allowBlank="1" showInputMessage="1" showErrorMessage="1" errorTitle="Data Base:" error="Insira a data no formato &quot;dd/mm/aaaa&quot;._x000a_(Ex.: Para a data de 1º de janeiro de 2012, digite &quot;1/1/2012&quot;)" promptTitle="Data Base:" sqref="D131095:G131095 IF65559:IH65559 SB65559:SD65559 ABX65559:ABZ65559 ALT65559:ALV65559 AVP65559:AVR65559 BFL65559:BFN65559 BPH65559:BPJ65559 BZD65559:BZF65559 CIZ65559:CJB65559 CSV65559:CSX65559 DCR65559:DCT65559 DMN65559:DMP65559 DWJ65559:DWL65559 EGF65559:EGH65559 EQB65559:EQD65559 EZX65559:EZZ65559 FJT65559:FJV65559 FTP65559:FTR65559 GDL65559:GDN65559 GNH65559:GNJ65559 GXD65559:GXF65559 HGZ65559:HHB65559 HQV65559:HQX65559 IAR65559:IAT65559 IKN65559:IKP65559 IUJ65559:IUL65559 JEF65559:JEH65559 JOB65559:JOD65559 JXX65559:JXZ65559 KHT65559:KHV65559 KRP65559:KRR65559 LBL65559:LBN65559 LLH65559:LLJ65559 LVD65559:LVF65559 MEZ65559:MFB65559 MOV65559:MOX65559 MYR65559:MYT65559 NIN65559:NIP65559 NSJ65559:NSL65559 OCF65559:OCH65559 OMB65559:OMD65559 OVX65559:OVZ65559 PFT65559:PFV65559 PPP65559:PPR65559 PZL65559:PZN65559 QJH65559:QJJ65559 QTD65559:QTF65559 RCZ65559:RDB65559 RMV65559:RMX65559 RWR65559:RWT65559 SGN65559:SGP65559 SQJ65559:SQL65559 TAF65559:TAH65559 TKB65559:TKD65559 TTX65559:TTZ65559 UDT65559:UDV65559 UNP65559:UNR65559 UXL65559:UXN65559 VHH65559:VHJ65559 VRD65559:VRF65559 WAZ65559:WBB65559 WKV65559:WKX65559 WUR65559:WUT65559 D196631:G196631 IF131095:IH131095 SB131095:SD131095 ABX131095:ABZ131095 ALT131095:ALV131095 AVP131095:AVR131095 BFL131095:BFN131095 BPH131095:BPJ131095 BZD131095:BZF131095 CIZ131095:CJB131095 CSV131095:CSX131095 DCR131095:DCT131095 DMN131095:DMP131095 DWJ131095:DWL131095 EGF131095:EGH131095 EQB131095:EQD131095 EZX131095:EZZ131095 FJT131095:FJV131095 FTP131095:FTR131095 GDL131095:GDN131095 GNH131095:GNJ131095 GXD131095:GXF131095 HGZ131095:HHB131095 HQV131095:HQX131095 IAR131095:IAT131095 IKN131095:IKP131095 IUJ131095:IUL131095 JEF131095:JEH131095 JOB131095:JOD131095 JXX131095:JXZ131095 KHT131095:KHV131095 KRP131095:KRR131095 LBL131095:LBN131095 LLH131095:LLJ131095 LVD131095:LVF131095 MEZ131095:MFB131095 MOV131095:MOX131095 MYR131095:MYT131095 NIN131095:NIP131095 NSJ131095:NSL131095 OCF131095:OCH131095 OMB131095:OMD131095 OVX131095:OVZ131095 PFT131095:PFV131095 PPP131095:PPR131095 PZL131095:PZN131095 QJH131095:QJJ131095 QTD131095:QTF131095 RCZ131095:RDB131095 RMV131095:RMX131095 RWR131095:RWT131095 SGN131095:SGP131095 SQJ131095:SQL131095 TAF131095:TAH131095 TKB131095:TKD131095 TTX131095:TTZ131095 UDT131095:UDV131095 UNP131095:UNR131095 UXL131095:UXN131095 VHH131095:VHJ131095 VRD131095:VRF131095 WAZ131095:WBB131095 WKV131095:WKX131095 WUR131095:WUT131095 D262167:G262167 IF196631:IH196631 SB196631:SD196631 ABX196631:ABZ196631 ALT196631:ALV196631 AVP196631:AVR196631 BFL196631:BFN196631 BPH196631:BPJ196631 BZD196631:BZF196631 CIZ196631:CJB196631 CSV196631:CSX196631 DCR196631:DCT196631 DMN196631:DMP196631 DWJ196631:DWL196631 EGF196631:EGH196631 EQB196631:EQD196631 EZX196631:EZZ196631 FJT196631:FJV196631 FTP196631:FTR196631 GDL196631:GDN196631 GNH196631:GNJ196631 GXD196631:GXF196631 HGZ196631:HHB196631 HQV196631:HQX196631 IAR196631:IAT196631 IKN196631:IKP196631 IUJ196631:IUL196631 JEF196631:JEH196631 JOB196631:JOD196631 JXX196631:JXZ196631 KHT196631:KHV196631 KRP196631:KRR196631 LBL196631:LBN196631 LLH196631:LLJ196631 LVD196631:LVF196631 MEZ196631:MFB196631 MOV196631:MOX196631 MYR196631:MYT196631 NIN196631:NIP196631 NSJ196631:NSL196631 OCF196631:OCH196631 OMB196631:OMD196631 OVX196631:OVZ196631 PFT196631:PFV196631 PPP196631:PPR196631 PZL196631:PZN196631 QJH196631:QJJ196631 QTD196631:QTF196631 RCZ196631:RDB196631 RMV196631:RMX196631 RWR196631:RWT196631 SGN196631:SGP196631 SQJ196631:SQL196631 TAF196631:TAH196631 TKB196631:TKD196631 TTX196631:TTZ196631 UDT196631:UDV196631 UNP196631:UNR196631 UXL196631:UXN196631 VHH196631:VHJ196631 VRD196631:VRF196631 WAZ196631:WBB196631 WKV196631:WKX196631 WUR196631:WUT196631 D327703:G327703 IF262167:IH262167 SB262167:SD262167 ABX262167:ABZ262167 ALT262167:ALV262167 AVP262167:AVR262167 BFL262167:BFN262167 BPH262167:BPJ262167 BZD262167:BZF262167 CIZ262167:CJB262167 CSV262167:CSX262167 DCR262167:DCT262167 DMN262167:DMP262167 DWJ262167:DWL262167 EGF262167:EGH262167 EQB262167:EQD262167 EZX262167:EZZ262167 FJT262167:FJV262167 FTP262167:FTR262167 GDL262167:GDN262167 GNH262167:GNJ262167 GXD262167:GXF262167 HGZ262167:HHB262167 HQV262167:HQX262167 IAR262167:IAT262167 IKN262167:IKP262167 IUJ262167:IUL262167 JEF262167:JEH262167 JOB262167:JOD262167 JXX262167:JXZ262167 KHT262167:KHV262167 KRP262167:KRR262167 LBL262167:LBN262167 LLH262167:LLJ262167 LVD262167:LVF262167 MEZ262167:MFB262167 MOV262167:MOX262167 MYR262167:MYT262167 NIN262167:NIP262167 NSJ262167:NSL262167 OCF262167:OCH262167 OMB262167:OMD262167 OVX262167:OVZ262167 PFT262167:PFV262167 PPP262167:PPR262167 PZL262167:PZN262167 QJH262167:QJJ262167 QTD262167:QTF262167 RCZ262167:RDB262167 RMV262167:RMX262167 RWR262167:RWT262167 SGN262167:SGP262167 SQJ262167:SQL262167 TAF262167:TAH262167 TKB262167:TKD262167 TTX262167:TTZ262167 UDT262167:UDV262167 UNP262167:UNR262167 UXL262167:UXN262167 VHH262167:VHJ262167 VRD262167:VRF262167 WAZ262167:WBB262167 WKV262167:WKX262167 WUR262167:WUT262167 D393239:G393239 IF327703:IH327703 SB327703:SD327703 ABX327703:ABZ327703 ALT327703:ALV327703 AVP327703:AVR327703 BFL327703:BFN327703 BPH327703:BPJ327703 BZD327703:BZF327703 CIZ327703:CJB327703 CSV327703:CSX327703 DCR327703:DCT327703 DMN327703:DMP327703 DWJ327703:DWL327703 EGF327703:EGH327703 EQB327703:EQD327703 EZX327703:EZZ327703 FJT327703:FJV327703 FTP327703:FTR327703 GDL327703:GDN327703 GNH327703:GNJ327703 GXD327703:GXF327703 HGZ327703:HHB327703 HQV327703:HQX327703 IAR327703:IAT327703 IKN327703:IKP327703 IUJ327703:IUL327703 JEF327703:JEH327703 JOB327703:JOD327703 JXX327703:JXZ327703 KHT327703:KHV327703 KRP327703:KRR327703 LBL327703:LBN327703 LLH327703:LLJ327703 LVD327703:LVF327703 MEZ327703:MFB327703 MOV327703:MOX327703 MYR327703:MYT327703 NIN327703:NIP327703 NSJ327703:NSL327703 OCF327703:OCH327703 OMB327703:OMD327703 OVX327703:OVZ327703 PFT327703:PFV327703 PPP327703:PPR327703 PZL327703:PZN327703 QJH327703:QJJ327703 QTD327703:QTF327703 RCZ327703:RDB327703 RMV327703:RMX327703 RWR327703:RWT327703 SGN327703:SGP327703 SQJ327703:SQL327703 TAF327703:TAH327703 TKB327703:TKD327703 TTX327703:TTZ327703 UDT327703:UDV327703 UNP327703:UNR327703 UXL327703:UXN327703 VHH327703:VHJ327703 VRD327703:VRF327703 WAZ327703:WBB327703 WKV327703:WKX327703 WUR327703:WUT327703 D458775:G458775 IF393239:IH393239 SB393239:SD393239 ABX393239:ABZ393239 ALT393239:ALV393239 AVP393239:AVR393239 BFL393239:BFN393239 BPH393239:BPJ393239 BZD393239:BZF393239 CIZ393239:CJB393239 CSV393239:CSX393239 DCR393239:DCT393239 DMN393239:DMP393239 DWJ393239:DWL393239 EGF393239:EGH393239 EQB393239:EQD393239 EZX393239:EZZ393239 FJT393239:FJV393239 FTP393239:FTR393239 GDL393239:GDN393239 GNH393239:GNJ393239 GXD393239:GXF393239 HGZ393239:HHB393239 HQV393239:HQX393239 IAR393239:IAT393239 IKN393239:IKP393239 IUJ393239:IUL393239 JEF393239:JEH393239 JOB393239:JOD393239 JXX393239:JXZ393239 KHT393239:KHV393239 KRP393239:KRR393239 LBL393239:LBN393239 LLH393239:LLJ393239 LVD393239:LVF393239 MEZ393239:MFB393239 MOV393239:MOX393239 MYR393239:MYT393239 NIN393239:NIP393239 NSJ393239:NSL393239 OCF393239:OCH393239 OMB393239:OMD393239 OVX393239:OVZ393239 PFT393239:PFV393239 PPP393239:PPR393239 PZL393239:PZN393239 QJH393239:QJJ393239 QTD393239:QTF393239 RCZ393239:RDB393239 RMV393239:RMX393239 RWR393239:RWT393239 SGN393239:SGP393239 SQJ393239:SQL393239 TAF393239:TAH393239 TKB393239:TKD393239 TTX393239:TTZ393239 UDT393239:UDV393239 UNP393239:UNR393239 UXL393239:UXN393239 VHH393239:VHJ393239 VRD393239:VRF393239 WAZ393239:WBB393239 WKV393239:WKX393239 WUR393239:WUT393239 D524311:G524311 IF458775:IH458775 SB458775:SD458775 ABX458775:ABZ458775 ALT458775:ALV458775 AVP458775:AVR458775 BFL458775:BFN458775 BPH458775:BPJ458775 BZD458775:BZF458775 CIZ458775:CJB458775 CSV458775:CSX458775 DCR458775:DCT458775 DMN458775:DMP458775 DWJ458775:DWL458775 EGF458775:EGH458775 EQB458775:EQD458775 EZX458775:EZZ458775 FJT458775:FJV458775 FTP458775:FTR458775 GDL458775:GDN458775 GNH458775:GNJ458775 GXD458775:GXF458775 HGZ458775:HHB458775 HQV458775:HQX458775 IAR458775:IAT458775 IKN458775:IKP458775 IUJ458775:IUL458775 JEF458775:JEH458775 JOB458775:JOD458775 JXX458775:JXZ458775 KHT458775:KHV458775 KRP458775:KRR458775 LBL458775:LBN458775 LLH458775:LLJ458775 LVD458775:LVF458775 MEZ458775:MFB458775 MOV458775:MOX458775 MYR458775:MYT458775 NIN458775:NIP458775 NSJ458775:NSL458775 OCF458775:OCH458775 OMB458775:OMD458775 OVX458775:OVZ458775 PFT458775:PFV458775 PPP458775:PPR458775 PZL458775:PZN458775 QJH458775:QJJ458775 QTD458775:QTF458775 RCZ458775:RDB458775 RMV458775:RMX458775 RWR458775:RWT458775 SGN458775:SGP458775 SQJ458775:SQL458775 TAF458775:TAH458775 TKB458775:TKD458775 TTX458775:TTZ458775 UDT458775:UDV458775 UNP458775:UNR458775 UXL458775:UXN458775 VHH458775:VHJ458775 VRD458775:VRF458775 WAZ458775:WBB458775 WKV458775:WKX458775 WUR458775:WUT458775 D589847:G589847 IF524311:IH524311 SB524311:SD524311 ABX524311:ABZ524311 ALT524311:ALV524311 AVP524311:AVR524311 BFL524311:BFN524311 BPH524311:BPJ524311 BZD524311:BZF524311 CIZ524311:CJB524311 CSV524311:CSX524311 DCR524311:DCT524311 DMN524311:DMP524311 DWJ524311:DWL524311 EGF524311:EGH524311 EQB524311:EQD524311 EZX524311:EZZ524311 FJT524311:FJV524311 FTP524311:FTR524311 GDL524311:GDN524311 GNH524311:GNJ524311 GXD524311:GXF524311 HGZ524311:HHB524311 HQV524311:HQX524311 IAR524311:IAT524311 IKN524311:IKP524311 IUJ524311:IUL524311 JEF524311:JEH524311 JOB524311:JOD524311 JXX524311:JXZ524311 KHT524311:KHV524311 KRP524311:KRR524311 LBL524311:LBN524311 LLH524311:LLJ524311 LVD524311:LVF524311 MEZ524311:MFB524311 MOV524311:MOX524311 MYR524311:MYT524311 NIN524311:NIP524311 NSJ524311:NSL524311 OCF524311:OCH524311 OMB524311:OMD524311 OVX524311:OVZ524311 PFT524311:PFV524311 PPP524311:PPR524311 PZL524311:PZN524311 QJH524311:QJJ524311 QTD524311:QTF524311 RCZ524311:RDB524311 RMV524311:RMX524311 RWR524311:RWT524311 SGN524311:SGP524311 SQJ524311:SQL524311 TAF524311:TAH524311 TKB524311:TKD524311 TTX524311:TTZ524311 UDT524311:UDV524311 UNP524311:UNR524311 UXL524311:UXN524311 VHH524311:VHJ524311 VRD524311:VRF524311 WAZ524311:WBB524311 WKV524311:WKX524311 WUR524311:WUT524311 D655383:G655383 IF589847:IH589847 SB589847:SD589847 ABX589847:ABZ589847 ALT589847:ALV589847 AVP589847:AVR589847 BFL589847:BFN589847 BPH589847:BPJ589847 BZD589847:BZF589847 CIZ589847:CJB589847 CSV589847:CSX589847 DCR589847:DCT589847 DMN589847:DMP589847 DWJ589847:DWL589847 EGF589847:EGH589847 EQB589847:EQD589847 EZX589847:EZZ589847 FJT589847:FJV589847 FTP589847:FTR589847 GDL589847:GDN589847 GNH589847:GNJ589847 GXD589847:GXF589847 HGZ589847:HHB589847 HQV589847:HQX589847 IAR589847:IAT589847 IKN589847:IKP589847 IUJ589847:IUL589847 JEF589847:JEH589847 JOB589847:JOD589847 JXX589847:JXZ589847 KHT589847:KHV589847 KRP589847:KRR589847 LBL589847:LBN589847 LLH589847:LLJ589847 LVD589847:LVF589847 MEZ589847:MFB589847 MOV589847:MOX589847 MYR589847:MYT589847 NIN589847:NIP589847 NSJ589847:NSL589847 OCF589847:OCH589847 OMB589847:OMD589847 OVX589847:OVZ589847 PFT589847:PFV589847 PPP589847:PPR589847 PZL589847:PZN589847 QJH589847:QJJ589847 QTD589847:QTF589847 RCZ589847:RDB589847 RMV589847:RMX589847 RWR589847:RWT589847 SGN589847:SGP589847 SQJ589847:SQL589847 TAF589847:TAH589847 TKB589847:TKD589847 TTX589847:TTZ589847 UDT589847:UDV589847 UNP589847:UNR589847 UXL589847:UXN589847 VHH589847:VHJ589847 VRD589847:VRF589847 WAZ589847:WBB589847 WKV589847:WKX589847 WUR589847:WUT589847 D720919:G720919 IF655383:IH655383 SB655383:SD655383 ABX655383:ABZ655383 ALT655383:ALV655383 AVP655383:AVR655383 BFL655383:BFN655383 BPH655383:BPJ655383 BZD655383:BZF655383 CIZ655383:CJB655383 CSV655383:CSX655383 DCR655383:DCT655383 DMN655383:DMP655383 DWJ655383:DWL655383 EGF655383:EGH655383 EQB655383:EQD655383 EZX655383:EZZ655383 FJT655383:FJV655383 FTP655383:FTR655383 GDL655383:GDN655383 GNH655383:GNJ655383 GXD655383:GXF655383 HGZ655383:HHB655383 HQV655383:HQX655383 IAR655383:IAT655383 IKN655383:IKP655383 IUJ655383:IUL655383 JEF655383:JEH655383 JOB655383:JOD655383 JXX655383:JXZ655383 KHT655383:KHV655383 KRP655383:KRR655383 LBL655383:LBN655383 LLH655383:LLJ655383 LVD655383:LVF655383 MEZ655383:MFB655383 MOV655383:MOX655383 MYR655383:MYT655383 NIN655383:NIP655383 NSJ655383:NSL655383 OCF655383:OCH655383 OMB655383:OMD655383 OVX655383:OVZ655383 PFT655383:PFV655383 PPP655383:PPR655383 PZL655383:PZN655383 QJH655383:QJJ655383 QTD655383:QTF655383 RCZ655383:RDB655383 RMV655383:RMX655383 RWR655383:RWT655383 SGN655383:SGP655383 SQJ655383:SQL655383 TAF655383:TAH655383 TKB655383:TKD655383 TTX655383:TTZ655383 UDT655383:UDV655383 UNP655383:UNR655383 UXL655383:UXN655383 VHH655383:VHJ655383 VRD655383:VRF655383 WAZ655383:WBB655383 WKV655383:WKX655383 WUR655383:WUT655383 D786455:G786455 IF720919:IH720919 SB720919:SD720919 ABX720919:ABZ720919 ALT720919:ALV720919 AVP720919:AVR720919 BFL720919:BFN720919 BPH720919:BPJ720919 BZD720919:BZF720919 CIZ720919:CJB720919 CSV720919:CSX720919 DCR720919:DCT720919 DMN720919:DMP720919 DWJ720919:DWL720919 EGF720919:EGH720919 EQB720919:EQD720919 EZX720919:EZZ720919 FJT720919:FJV720919 FTP720919:FTR720919 GDL720919:GDN720919 GNH720919:GNJ720919 GXD720919:GXF720919 HGZ720919:HHB720919 HQV720919:HQX720919 IAR720919:IAT720919 IKN720919:IKP720919 IUJ720919:IUL720919 JEF720919:JEH720919 JOB720919:JOD720919 JXX720919:JXZ720919 KHT720919:KHV720919 KRP720919:KRR720919 LBL720919:LBN720919 LLH720919:LLJ720919 LVD720919:LVF720919 MEZ720919:MFB720919 MOV720919:MOX720919 MYR720919:MYT720919 NIN720919:NIP720919 NSJ720919:NSL720919 OCF720919:OCH720919 OMB720919:OMD720919 OVX720919:OVZ720919 PFT720919:PFV720919 PPP720919:PPR720919 PZL720919:PZN720919 QJH720919:QJJ720919 QTD720919:QTF720919 RCZ720919:RDB720919 RMV720919:RMX720919 RWR720919:RWT720919 SGN720919:SGP720919 SQJ720919:SQL720919 TAF720919:TAH720919 TKB720919:TKD720919 TTX720919:TTZ720919 UDT720919:UDV720919 UNP720919:UNR720919 UXL720919:UXN720919 VHH720919:VHJ720919 VRD720919:VRF720919 WAZ720919:WBB720919 WKV720919:WKX720919 WUR720919:WUT720919 D851991:G851991 IF786455:IH786455 SB786455:SD786455 ABX786455:ABZ786455 ALT786455:ALV786455 AVP786455:AVR786455 BFL786455:BFN786455 BPH786455:BPJ786455 BZD786455:BZF786455 CIZ786455:CJB786455 CSV786455:CSX786455 DCR786455:DCT786455 DMN786455:DMP786455 DWJ786455:DWL786455 EGF786455:EGH786455 EQB786455:EQD786455 EZX786455:EZZ786455 FJT786455:FJV786455 FTP786455:FTR786455 GDL786455:GDN786455 GNH786455:GNJ786455 GXD786455:GXF786455 HGZ786455:HHB786455 HQV786455:HQX786455 IAR786455:IAT786455 IKN786455:IKP786455 IUJ786455:IUL786455 JEF786455:JEH786455 JOB786455:JOD786455 JXX786455:JXZ786455 KHT786455:KHV786455 KRP786455:KRR786455 LBL786455:LBN786455 LLH786455:LLJ786455 LVD786455:LVF786455 MEZ786455:MFB786455 MOV786455:MOX786455 MYR786455:MYT786455 NIN786455:NIP786455 NSJ786455:NSL786455 OCF786455:OCH786455 OMB786455:OMD786455 OVX786455:OVZ786455 PFT786455:PFV786455 PPP786455:PPR786455 PZL786455:PZN786455 QJH786455:QJJ786455 QTD786455:QTF786455 RCZ786455:RDB786455 RMV786455:RMX786455 RWR786455:RWT786455 SGN786455:SGP786455 SQJ786455:SQL786455 TAF786455:TAH786455 TKB786455:TKD786455 TTX786455:TTZ786455 UDT786455:UDV786455 UNP786455:UNR786455 UXL786455:UXN786455 VHH786455:VHJ786455 VRD786455:VRF786455 WAZ786455:WBB786455 WKV786455:WKX786455 WUR786455:WUT786455 D917527:G917527 IF851991:IH851991 SB851991:SD851991 ABX851991:ABZ851991 ALT851991:ALV851991 AVP851991:AVR851991 BFL851991:BFN851991 BPH851991:BPJ851991 BZD851991:BZF851991 CIZ851991:CJB851991 CSV851991:CSX851991 DCR851991:DCT851991 DMN851991:DMP851991 DWJ851991:DWL851991 EGF851991:EGH851991 EQB851991:EQD851991 EZX851991:EZZ851991 FJT851991:FJV851991 FTP851991:FTR851991 GDL851991:GDN851991 GNH851991:GNJ851991 GXD851991:GXF851991 HGZ851991:HHB851991 HQV851991:HQX851991 IAR851991:IAT851991 IKN851991:IKP851991 IUJ851991:IUL851991 JEF851991:JEH851991 JOB851991:JOD851991 JXX851991:JXZ851991 KHT851991:KHV851991 KRP851991:KRR851991 LBL851991:LBN851991 LLH851991:LLJ851991 LVD851991:LVF851991 MEZ851991:MFB851991 MOV851991:MOX851991 MYR851991:MYT851991 NIN851991:NIP851991 NSJ851991:NSL851991 OCF851991:OCH851991 OMB851991:OMD851991 OVX851991:OVZ851991 PFT851991:PFV851991 PPP851991:PPR851991 PZL851991:PZN851991 QJH851991:QJJ851991 QTD851991:QTF851991 RCZ851991:RDB851991 RMV851991:RMX851991 RWR851991:RWT851991 SGN851991:SGP851991 SQJ851991:SQL851991 TAF851991:TAH851991 TKB851991:TKD851991 TTX851991:TTZ851991 UDT851991:UDV851991 UNP851991:UNR851991 UXL851991:UXN851991 VHH851991:VHJ851991 VRD851991:VRF851991 WAZ851991:WBB851991 WKV851991:WKX851991 WUR851991:WUT851991 D983063:G983063 IF917527:IH917527 SB917527:SD917527 ABX917527:ABZ917527 ALT917527:ALV917527 AVP917527:AVR917527 BFL917527:BFN917527 BPH917527:BPJ917527 BZD917527:BZF917527 CIZ917527:CJB917527 CSV917527:CSX917527 DCR917527:DCT917527 DMN917527:DMP917527 DWJ917527:DWL917527 EGF917527:EGH917527 EQB917527:EQD917527 EZX917527:EZZ917527 FJT917527:FJV917527 FTP917527:FTR917527 GDL917527:GDN917527 GNH917527:GNJ917527 GXD917527:GXF917527 HGZ917527:HHB917527 HQV917527:HQX917527 IAR917527:IAT917527 IKN917527:IKP917527 IUJ917527:IUL917527 JEF917527:JEH917527 JOB917527:JOD917527 JXX917527:JXZ917527 KHT917527:KHV917527 KRP917527:KRR917527 LBL917527:LBN917527 LLH917527:LLJ917527 LVD917527:LVF917527 MEZ917527:MFB917527 MOV917527:MOX917527 MYR917527:MYT917527 NIN917527:NIP917527 NSJ917527:NSL917527 OCF917527:OCH917527 OMB917527:OMD917527 OVX917527:OVZ917527 PFT917527:PFV917527 PPP917527:PPR917527 PZL917527:PZN917527 QJH917527:QJJ917527 QTD917527:QTF917527 RCZ917527:RDB917527 RMV917527:RMX917527 RWR917527:RWT917527 SGN917527:SGP917527 SQJ917527:SQL917527 TAF917527:TAH917527 TKB917527:TKD917527 TTX917527:TTZ917527 UDT917527:UDV917527 UNP917527:UNR917527 UXL917527:UXN917527 VHH917527:VHJ917527 VRD917527:VRF917527 WAZ917527:WBB917527 WKV917527:WKX917527 WUR917527:WUT917527 IF983063:IH983063 SB983063:SD983063 ABX983063:ABZ983063 ALT983063:ALV983063 AVP983063:AVR983063 BFL983063:BFN983063 BPH983063:BPJ983063 BZD983063:BZF983063 CIZ983063:CJB983063 CSV983063:CSX983063 DCR983063:DCT983063 DMN983063:DMP983063 DWJ983063:DWL983063 EGF983063:EGH983063 EQB983063:EQD983063 EZX983063:EZZ983063 FJT983063:FJV983063 FTP983063:FTR983063 GDL983063:GDN983063 GNH983063:GNJ983063 GXD983063:GXF983063 HGZ983063:HHB983063 HQV983063:HQX983063 IAR983063:IAT983063 IKN983063:IKP983063 IUJ983063:IUL983063 JEF983063:JEH983063 JOB983063:JOD983063 JXX983063:JXZ983063 KHT983063:KHV983063 KRP983063:KRR983063 LBL983063:LBN983063 LLH983063:LLJ983063 LVD983063:LVF983063 MEZ983063:MFB983063 MOV983063:MOX983063 MYR983063:MYT983063 NIN983063:NIP983063 NSJ983063:NSL983063 OCF983063:OCH983063 OMB983063:OMD983063 OVX983063:OVZ983063 PFT983063:PFV983063 PPP983063:PPR983063 PZL983063:PZN983063 QJH983063:QJJ983063 QTD983063:QTF983063 RCZ983063:RDB983063 RMV983063:RMX983063 RWR983063:RWT983063 SGN983063:SGP983063 SQJ983063:SQL983063 TAF983063:TAH983063 TKB983063:TKD983063 TTX983063:TTZ983063 UDT983063:UDV983063 UNP983063:UNR983063 UXL983063:UXN983063 VHH983063:VHJ983063 VRD983063:VRF983063 WAZ983063:WBB983063 WKV983063:WKX983063 WUR983063:WUT983063 WUR19:WUT19 WKV19:WKX19 WAZ19:WBB19 VRD19:VRF19 VHH19:VHJ19 UXL19:UXN19 UNP19:UNR19 UDT19:UDV19 TTX19:TTZ19 TKB19:TKD19 TAF19:TAH19 SQJ19:SQL19 SGN19:SGP19 RWR19:RWT19 RMV19:RMX19 RCZ19:RDB19 QTD19:QTF19 QJH19:QJJ19 PZL19:PZN19 PPP19:PPR19 PFT19:PFV19 OVX19:OVZ19 OMB19:OMD19 OCF19:OCH19 NSJ19:NSL19 NIN19:NIP19 MYR19:MYT19 MOV19:MOX19 MEZ19:MFB19 LVD19:LVF19 LLH19:LLJ19 LBL19:LBN19 KRP19:KRR19 KHT19:KHV19 JXX19:JXZ19 JOB19:JOD19 JEF19:JEH19 IUJ19:IUL19 IKN19:IKP19 IAR19:IAT19 HQV19:HQX19 HGZ19:HHB19 GXD19:GXF19 GNH19:GNJ19 GDL19:GDN19 FTP19:FTR19 FJT19:FJV19 EZX19:EZZ19 EQB19:EQD19 EGF19:EGH19 DWJ19:DWL19 DMN19:DMP19 DCR19:DCT19 CSV19:CSX19 CIZ19:CJB19 BZD19:BZF19 BPH19:BPJ19 BFL19:BFN19 AVP19:AVR19 ALT19:ALV19 ABX19:ABZ19 SB19:SD19 IF19:IH19 D65559:G65559 D19:F19" xr:uid="{00000000-0002-0000-0600-000002000000}">
      <formula1>40543</formula1>
    </dataValidation>
  </dataValidations>
  <pageMargins left="0.70866141732283472" right="0.70866141732283472" top="0.74803149606299213" bottom="0.74803149606299213" header="0.31496062992125984" footer="0.31496062992125984"/>
  <pageSetup paperSize="9" scale="26" fitToHeight="0" orientation="landscape" r:id="rId1"/>
  <rowBreaks count="1" manualBreakCount="1">
    <brk id="78" min="1" max="25" man="1"/>
  </rowBreaks>
  <ignoredErrors>
    <ignoredError sqref="F26 B21:F21 E55:F56 E54:F54 C14 F57:F58 F28 F102:F104"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0" tint="-0.499984740745262"/>
    <pageSetUpPr fitToPage="1"/>
  </sheetPr>
  <dimension ref="A1:G27"/>
  <sheetViews>
    <sheetView showGridLines="0" topLeftCell="A4" zoomScaleNormal="100" zoomScaleSheetLayoutView="100" workbookViewId="0">
      <selection activeCell="J25" sqref="J24:J25"/>
    </sheetView>
  </sheetViews>
  <sheetFormatPr defaultColWidth="9.140625" defaultRowHeight="15" x14ac:dyDescent="0.25"/>
  <cols>
    <col min="1" max="1" width="1.5703125" customWidth="1"/>
    <col min="2" max="2" width="82.42578125" style="32" customWidth="1"/>
    <col min="3" max="3" width="13.140625" customWidth="1"/>
    <col min="4" max="4" width="15.5703125" customWidth="1"/>
    <col min="5" max="5" width="21.85546875" customWidth="1"/>
    <col min="6" max="6" width="4.140625" customWidth="1"/>
  </cols>
  <sheetData>
    <row r="1" spans="1:6" ht="6.75" customHeight="1" x14ac:dyDescent="0.25"/>
    <row r="2" spans="1:6" ht="18.75" x14ac:dyDescent="0.25">
      <c r="A2" s="13"/>
      <c r="B2" s="418" t="s">
        <v>463</v>
      </c>
      <c r="C2" s="419"/>
      <c r="D2" s="419"/>
      <c r="E2" s="419"/>
      <c r="F2" s="13"/>
    </row>
    <row r="3" spans="1:6" ht="15.75" thickBot="1" x14ac:dyDescent="0.3">
      <c r="A3" s="13"/>
      <c r="B3" s="420" t="s">
        <v>488</v>
      </c>
      <c r="C3" s="421"/>
      <c r="D3" s="421"/>
      <c r="E3" s="422"/>
      <c r="F3" s="13"/>
    </row>
    <row r="4" spans="1:6" ht="15.75" thickBot="1" x14ac:dyDescent="0.3">
      <c r="A4" s="13"/>
      <c r="B4" s="423" t="s">
        <v>486</v>
      </c>
      <c r="C4" s="424"/>
      <c r="D4" s="424"/>
      <c r="E4" s="425"/>
      <c r="F4" s="13"/>
    </row>
    <row r="5" spans="1:6" ht="15.75" thickBot="1" x14ac:dyDescent="0.3">
      <c r="A5" s="13"/>
      <c r="B5" s="426" t="s">
        <v>489</v>
      </c>
      <c r="C5" s="427"/>
      <c r="D5" s="427"/>
      <c r="E5" s="428"/>
      <c r="F5" s="13"/>
    </row>
    <row r="6" spans="1:6" ht="17.25" customHeight="1" thickBot="1" x14ac:dyDescent="0.3">
      <c r="A6" s="14"/>
      <c r="B6" s="416" t="s">
        <v>262</v>
      </c>
      <c r="C6" s="417"/>
      <c r="D6" s="417"/>
      <c r="E6" s="221">
        <f>RESUMO!G8</f>
        <v>1</v>
      </c>
      <c r="F6" s="14"/>
    </row>
    <row r="7" spans="1:6" ht="19.5" customHeight="1" thickBot="1" x14ac:dyDescent="0.3">
      <c r="A7" s="14"/>
      <c r="B7" s="416" t="s">
        <v>263</v>
      </c>
      <c r="C7" s="417"/>
      <c r="D7" s="417"/>
      <c r="E7" s="222">
        <f>+SUM(E10:E12,E14:E23,E25)*E6</f>
        <v>0</v>
      </c>
      <c r="F7" s="14"/>
    </row>
    <row r="8" spans="1:6" ht="19.5" customHeight="1" thickBot="1" x14ac:dyDescent="0.3">
      <c r="A8" s="14"/>
      <c r="B8" s="416" t="s">
        <v>264</v>
      </c>
      <c r="C8" s="417"/>
      <c r="D8" s="417"/>
      <c r="E8" s="223">
        <f>+E7/12</f>
        <v>0</v>
      </c>
      <c r="F8" s="14"/>
    </row>
    <row r="9" spans="1:6" ht="36" customHeight="1" thickBot="1" x14ac:dyDescent="0.3">
      <c r="A9" s="14"/>
      <c r="B9" s="232" t="s">
        <v>265</v>
      </c>
      <c r="C9" s="232" t="s">
        <v>266</v>
      </c>
      <c r="D9" s="232" t="s">
        <v>200</v>
      </c>
      <c r="E9" s="232" t="s">
        <v>267</v>
      </c>
      <c r="F9" s="14"/>
    </row>
    <row r="10" spans="1:6" ht="90.75" thickBot="1" x14ac:dyDescent="0.3">
      <c r="A10" s="14"/>
      <c r="B10" s="56" t="s">
        <v>506</v>
      </c>
      <c r="C10" s="253">
        <v>6</v>
      </c>
      <c r="D10" s="33"/>
      <c r="E10" s="220">
        <f>D10*C10</f>
        <v>0</v>
      </c>
      <c r="F10" s="14"/>
    </row>
    <row r="11" spans="1:6" ht="15.75" thickBot="1" x14ac:dyDescent="0.3">
      <c r="A11" s="14"/>
      <c r="B11" s="56"/>
      <c r="C11" s="253"/>
      <c r="D11" s="33"/>
      <c r="E11" s="220">
        <f t="shared" ref="E11:E12" si="0">D11*C11</f>
        <v>0</v>
      </c>
      <c r="F11" s="14"/>
    </row>
    <row r="12" spans="1:6" ht="15.75" thickBot="1" x14ac:dyDescent="0.3">
      <c r="A12" s="14"/>
      <c r="B12" s="56"/>
      <c r="C12" s="253"/>
      <c r="D12" s="33"/>
      <c r="E12" s="220">
        <f t="shared" si="0"/>
        <v>0</v>
      </c>
      <c r="F12" s="14"/>
    </row>
    <row r="13" spans="1:6" ht="30.75" customHeight="1" thickBot="1" x14ac:dyDescent="0.3">
      <c r="A13" s="14"/>
      <c r="B13" s="232" t="s">
        <v>268</v>
      </c>
      <c r="C13" s="232" t="s">
        <v>266</v>
      </c>
      <c r="D13" s="232" t="s">
        <v>200</v>
      </c>
      <c r="E13" s="232" t="s">
        <v>267</v>
      </c>
      <c r="F13" s="14"/>
    </row>
    <row r="14" spans="1:6" ht="15.75" thickBot="1" x14ac:dyDescent="0.3">
      <c r="B14" s="56" t="s">
        <v>269</v>
      </c>
      <c r="C14" s="253">
        <v>1</v>
      </c>
      <c r="D14" s="33"/>
      <c r="E14" s="220">
        <f t="shared" ref="E14:E23" si="1">D14*C14</f>
        <v>0</v>
      </c>
    </row>
    <row r="15" spans="1:6" ht="15.75" thickBot="1" x14ac:dyDescent="0.3">
      <c r="B15" s="56" t="s">
        <v>270</v>
      </c>
      <c r="C15" s="253">
        <v>2</v>
      </c>
      <c r="D15" s="33"/>
      <c r="E15" s="220">
        <f t="shared" si="1"/>
        <v>0</v>
      </c>
    </row>
    <row r="16" spans="1:6" ht="15.75" thickBot="1" x14ac:dyDescent="0.3">
      <c r="B16" s="56" t="s">
        <v>271</v>
      </c>
      <c r="C16" s="253">
        <v>6</v>
      </c>
      <c r="D16" s="33"/>
      <c r="E16" s="220">
        <f t="shared" si="1"/>
        <v>0</v>
      </c>
    </row>
    <row r="17" spans="2:7" ht="15.75" thickBot="1" x14ac:dyDescent="0.3">
      <c r="B17" s="56" t="s">
        <v>272</v>
      </c>
      <c r="C17" s="253">
        <v>12</v>
      </c>
      <c r="D17" s="33"/>
      <c r="E17" s="220">
        <f t="shared" si="1"/>
        <v>0</v>
      </c>
    </row>
    <row r="18" spans="2:7" ht="15.75" thickBot="1" x14ac:dyDescent="0.3">
      <c r="B18" s="56" t="s">
        <v>273</v>
      </c>
      <c r="C18" s="253">
        <v>12</v>
      </c>
      <c r="D18" s="33"/>
      <c r="E18" s="220">
        <f t="shared" si="1"/>
        <v>0</v>
      </c>
    </row>
    <row r="19" spans="2:7" ht="15.75" thickBot="1" x14ac:dyDescent="0.3">
      <c r="B19" s="56" t="s">
        <v>274</v>
      </c>
      <c r="C19" s="253">
        <v>1</v>
      </c>
      <c r="D19" s="33"/>
      <c r="E19" s="220">
        <f t="shared" si="1"/>
        <v>0</v>
      </c>
    </row>
    <row r="20" spans="2:7" ht="15.75" thickBot="1" x14ac:dyDescent="0.3">
      <c r="B20" s="56" t="s">
        <v>275</v>
      </c>
      <c r="C20" s="253">
        <v>12</v>
      </c>
      <c r="D20" s="33"/>
      <c r="E20" s="220">
        <f t="shared" si="1"/>
        <v>0</v>
      </c>
    </row>
    <row r="21" spans="2:7" ht="15.75" thickBot="1" x14ac:dyDescent="0.3">
      <c r="B21" s="56" t="s">
        <v>276</v>
      </c>
      <c r="C21" s="253">
        <v>2</v>
      </c>
      <c r="D21" s="33"/>
      <c r="E21" s="220">
        <f t="shared" si="1"/>
        <v>0</v>
      </c>
    </row>
    <row r="22" spans="2:7" ht="15.75" thickBot="1" x14ac:dyDescent="0.3">
      <c r="B22" s="56" t="s">
        <v>277</v>
      </c>
      <c r="C22" s="253">
        <v>1</v>
      </c>
      <c r="D22" s="33"/>
      <c r="E22" s="220">
        <f t="shared" si="1"/>
        <v>0</v>
      </c>
    </row>
    <row r="23" spans="2:7" ht="15.75" thickBot="1" x14ac:dyDescent="0.3">
      <c r="B23" s="56" t="s">
        <v>494</v>
      </c>
      <c r="C23" s="253">
        <v>2</v>
      </c>
      <c r="D23" s="33"/>
      <c r="E23" s="220">
        <f t="shared" si="1"/>
        <v>0</v>
      </c>
    </row>
    <row r="24" spans="2:7" ht="30.75" thickBot="1" x14ac:dyDescent="0.3">
      <c r="B24" s="232" t="s">
        <v>278</v>
      </c>
      <c r="C24" s="232" t="s">
        <v>266</v>
      </c>
      <c r="D24" s="232" t="s">
        <v>200</v>
      </c>
      <c r="E24" s="232" t="s">
        <v>267</v>
      </c>
      <c r="F24" s="319"/>
      <c r="G24" s="319"/>
    </row>
    <row r="25" spans="2:7" ht="15.75" thickBot="1" x14ac:dyDescent="0.3">
      <c r="B25" s="56" t="s">
        <v>279</v>
      </c>
      <c r="C25" s="253">
        <v>34</v>
      </c>
      <c r="D25" s="33"/>
      <c r="E25" s="220">
        <f>D25*C25</f>
        <v>0</v>
      </c>
      <c r="F25" s="319"/>
      <c r="G25" s="319"/>
    </row>
    <row r="26" spans="2:7" ht="20.25" customHeight="1" thickBot="1" x14ac:dyDescent="0.3">
      <c r="B26" s="242"/>
      <c r="C26" s="243"/>
      <c r="D26" s="243"/>
      <c r="E26" s="243"/>
      <c r="F26" s="319"/>
      <c r="G26" s="319"/>
    </row>
    <row r="27" spans="2:7" x14ac:dyDescent="0.25">
      <c r="F27" s="319"/>
      <c r="G27" s="319"/>
    </row>
  </sheetData>
  <mergeCells count="7">
    <mergeCell ref="B8:D8"/>
    <mergeCell ref="B7:D7"/>
    <mergeCell ref="B2:E2"/>
    <mergeCell ref="B3:E3"/>
    <mergeCell ref="B4:E4"/>
    <mergeCell ref="B5:E5"/>
    <mergeCell ref="B6:D6"/>
  </mergeCells>
  <pageMargins left="0.7" right="0.7" top="0.75" bottom="0.75" header="0.3" footer="0.3"/>
  <pageSetup paperSize="9" scale="98" fitToHeight="0" orientation="landscape" r:id="rId1"/>
  <ignoredErrors>
    <ignoredError sqref="E11 E19:E23 E25 E14 E12"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0" tint="-0.499984740745262"/>
    <pageSetUpPr fitToPage="1"/>
  </sheetPr>
  <dimension ref="B1:H36"/>
  <sheetViews>
    <sheetView showGridLines="0" topLeftCell="C6" zoomScaleNormal="100" zoomScaleSheetLayoutView="115" workbookViewId="0">
      <selection activeCell="E13" sqref="E13:E25"/>
    </sheetView>
  </sheetViews>
  <sheetFormatPr defaultColWidth="9.140625" defaultRowHeight="15" x14ac:dyDescent="0.25"/>
  <cols>
    <col min="1" max="1" width="1" customWidth="1"/>
    <col min="2" max="2" width="72.7109375" style="3" customWidth="1"/>
    <col min="3" max="3" width="10.5703125" customWidth="1"/>
    <col min="4" max="4" width="11.28515625" style="254" customWidth="1"/>
    <col min="5" max="5" width="19" style="4" customWidth="1"/>
    <col min="6" max="6" width="18" style="4" customWidth="1"/>
    <col min="7" max="7" width="17" customWidth="1"/>
    <col min="8" max="8" width="3.42578125" customWidth="1"/>
  </cols>
  <sheetData>
    <row r="1" spans="2:8" ht="5.0999999999999996" customHeight="1" thickBot="1" x14ac:dyDescent="0.3"/>
    <row r="2" spans="2:8" ht="30" customHeight="1" thickBot="1" x14ac:dyDescent="0.3">
      <c r="B2" s="429" t="s">
        <v>464</v>
      </c>
      <c r="C2" s="429"/>
      <c r="D2" s="429"/>
      <c r="E2" s="429"/>
      <c r="F2" s="429"/>
      <c r="G2" s="429"/>
      <c r="H2" s="5"/>
    </row>
    <row r="3" spans="2:8" ht="21" customHeight="1" thickBot="1" x14ac:dyDescent="0.3">
      <c r="B3" s="430" t="s">
        <v>486</v>
      </c>
      <c r="C3" s="431"/>
      <c r="D3" s="431"/>
      <c r="E3" s="431"/>
      <c r="F3" s="431"/>
      <c r="G3" s="432"/>
      <c r="H3" s="5"/>
    </row>
    <row r="4" spans="2:8" ht="25.5" customHeight="1" thickBot="1" x14ac:dyDescent="0.3">
      <c r="B4" s="433" t="s">
        <v>490</v>
      </c>
      <c r="C4" s="434"/>
      <c r="D4" s="434"/>
      <c r="E4" s="434"/>
      <c r="F4" s="434"/>
      <c r="G4" s="435"/>
      <c r="H4" s="5"/>
    </row>
    <row r="5" spans="2:8" ht="38.25" customHeight="1" thickBot="1" x14ac:dyDescent="0.3">
      <c r="B5" s="433" t="s">
        <v>491</v>
      </c>
      <c r="C5" s="434"/>
      <c r="D5" s="434"/>
      <c r="E5" s="434"/>
      <c r="F5" s="434"/>
      <c r="G5" s="435"/>
      <c r="H5" s="5"/>
    </row>
    <row r="6" spans="2:8" ht="5.0999999999999996" customHeight="1" thickBot="1" x14ac:dyDescent="0.3">
      <c r="B6" s="6"/>
      <c r="C6" s="7"/>
      <c r="D6" s="255"/>
      <c r="E6" s="8"/>
      <c r="F6" s="8"/>
      <c r="G6" s="9"/>
      <c r="H6" s="5"/>
    </row>
    <row r="7" spans="2:8" ht="27" customHeight="1" thickBot="1" x14ac:dyDescent="0.3">
      <c r="B7" s="436" t="s">
        <v>262</v>
      </c>
      <c r="C7" s="436"/>
      <c r="D7" s="436"/>
      <c r="E7" s="436"/>
      <c r="F7" s="436"/>
      <c r="G7" s="221">
        <f>RESUMO!G8</f>
        <v>1</v>
      </c>
      <c r="H7" s="5"/>
    </row>
    <row r="8" spans="2:8" ht="27" customHeight="1" thickBot="1" x14ac:dyDescent="0.3">
      <c r="B8" s="437" t="s">
        <v>280</v>
      </c>
      <c r="C8" s="417"/>
      <c r="D8" s="417"/>
      <c r="E8" s="417"/>
      <c r="F8" s="438"/>
      <c r="G8" s="222">
        <f>F26</f>
        <v>0</v>
      </c>
      <c r="H8" s="5"/>
    </row>
    <row r="9" spans="2:8" ht="27" customHeight="1" thickBot="1" x14ac:dyDescent="0.3">
      <c r="B9" s="437" t="s">
        <v>281</v>
      </c>
      <c r="C9" s="417"/>
      <c r="D9" s="417"/>
      <c r="E9" s="417"/>
      <c r="F9" s="438"/>
      <c r="G9" s="223">
        <f>+G8/12</f>
        <v>0</v>
      </c>
      <c r="H9" s="5"/>
    </row>
    <row r="10" spans="2:8" ht="27" customHeight="1" thickBot="1" x14ac:dyDescent="0.3">
      <c r="B10" s="416" t="s">
        <v>282</v>
      </c>
      <c r="C10" s="417"/>
      <c r="D10" s="417"/>
      <c r="E10" s="417"/>
      <c r="F10" s="438"/>
      <c r="G10" s="223">
        <f>+G9/G7</f>
        <v>0</v>
      </c>
      <c r="H10" s="5"/>
    </row>
    <row r="11" spans="2:8" ht="18" customHeight="1" thickBot="1" x14ac:dyDescent="0.3">
      <c r="B11" s="439" t="s">
        <v>283</v>
      </c>
      <c r="C11" s="439" t="s">
        <v>284</v>
      </c>
      <c r="D11" s="440" t="s">
        <v>285</v>
      </c>
      <c r="E11" s="439" t="s">
        <v>286</v>
      </c>
      <c r="F11" s="439"/>
      <c r="G11" s="439"/>
      <c r="H11" s="10"/>
    </row>
    <row r="12" spans="2:8" ht="15.75" thickBot="1" x14ac:dyDescent="0.3">
      <c r="B12" s="439"/>
      <c r="C12" s="439"/>
      <c r="D12" s="440"/>
      <c r="E12" s="224" t="s">
        <v>200</v>
      </c>
      <c r="F12" s="225" t="s">
        <v>287</v>
      </c>
      <c r="G12" s="226" t="s">
        <v>288</v>
      </c>
      <c r="H12" s="11"/>
    </row>
    <row r="13" spans="2:8" ht="18" customHeight="1" thickBot="1" x14ac:dyDescent="0.3">
      <c r="B13" s="172" t="s">
        <v>469</v>
      </c>
      <c r="C13" s="173" t="s">
        <v>284</v>
      </c>
      <c r="D13" s="256">
        <v>4</v>
      </c>
      <c r="E13" s="246"/>
      <c r="F13" s="187">
        <f>E13*D13</f>
        <v>0</v>
      </c>
      <c r="G13" s="187">
        <f>F13/12</f>
        <v>0</v>
      </c>
      <c r="H13" s="11"/>
    </row>
    <row r="14" spans="2:8" ht="64.5" customHeight="1" thickBot="1" x14ac:dyDescent="0.3">
      <c r="B14" s="172" t="s">
        <v>289</v>
      </c>
      <c r="C14" s="173" t="s">
        <v>284</v>
      </c>
      <c r="D14" s="256">
        <v>6</v>
      </c>
      <c r="E14" s="246"/>
      <c r="F14" s="187">
        <f>E14*D14</f>
        <v>0</v>
      </c>
      <c r="G14" s="187">
        <f>F14/12</f>
        <v>0</v>
      </c>
      <c r="H14" s="11"/>
    </row>
    <row r="15" spans="2:8" ht="18" customHeight="1" thickBot="1" x14ac:dyDescent="0.3">
      <c r="B15" s="172" t="s">
        <v>290</v>
      </c>
      <c r="C15" s="173" t="s">
        <v>284</v>
      </c>
      <c r="D15" s="256">
        <v>4</v>
      </c>
      <c r="E15" s="246"/>
      <c r="F15" s="187">
        <f t="shared" ref="F15:F19" si="0">E15*D15</f>
        <v>0</v>
      </c>
      <c r="G15" s="187">
        <f t="shared" ref="G15:G19" si="1">F15/12</f>
        <v>0</v>
      </c>
      <c r="H15" s="11"/>
    </row>
    <row r="16" spans="2:8" ht="18" customHeight="1" thickBot="1" x14ac:dyDescent="0.3">
      <c r="B16" s="172" t="s">
        <v>291</v>
      </c>
      <c r="C16" s="173" t="s">
        <v>284</v>
      </c>
      <c r="D16" s="256">
        <v>18</v>
      </c>
      <c r="E16" s="246"/>
      <c r="F16" s="187">
        <f t="shared" si="0"/>
        <v>0</v>
      </c>
      <c r="G16" s="187">
        <f t="shared" si="1"/>
        <v>0</v>
      </c>
      <c r="H16" s="11"/>
    </row>
    <row r="17" spans="2:8" ht="18" customHeight="1" thickBot="1" x14ac:dyDescent="0.3">
      <c r="B17" s="172" t="s">
        <v>292</v>
      </c>
      <c r="C17" s="173" t="s">
        <v>284</v>
      </c>
      <c r="D17" s="256">
        <v>18</v>
      </c>
      <c r="E17" s="246"/>
      <c r="F17" s="187">
        <f t="shared" si="0"/>
        <v>0</v>
      </c>
      <c r="G17" s="187">
        <f t="shared" si="1"/>
        <v>0</v>
      </c>
      <c r="H17" s="11"/>
    </row>
    <row r="18" spans="2:8" ht="18" customHeight="1" thickBot="1" x14ac:dyDescent="0.3">
      <c r="B18" s="172" t="s">
        <v>468</v>
      </c>
      <c r="C18" s="173" t="s">
        <v>284</v>
      </c>
      <c r="D18" s="256">
        <v>5</v>
      </c>
      <c r="E18" s="246"/>
      <c r="F18" s="187">
        <f t="shared" si="0"/>
        <v>0</v>
      </c>
      <c r="G18" s="187">
        <f t="shared" si="1"/>
        <v>0</v>
      </c>
      <c r="H18" s="11"/>
    </row>
    <row r="19" spans="2:8" ht="18" customHeight="1" thickBot="1" x14ac:dyDescent="0.3">
      <c r="B19" s="172" t="s">
        <v>293</v>
      </c>
      <c r="C19" s="173" t="s">
        <v>284</v>
      </c>
      <c r="D19" s="256">
        <v>5</v>
      </c>
      <c r="E19" s="246"/>
      <c r="F19" s="187">
        <f t="shared" si="0"/>
        <v>0</v>
      </c>
      <c r="G19" s="187">
        <f t="shared" si="1"/>
        <v>0</v>
      </c>
      <c r="H19" s="11"/>
    </row>
    <row r="20" spans="2:8" ht="24" customHeight="1" thickBot="1" x14ac:dyDescent="0.3">
      <c r="B20" s="172" t="s">
        <v>465</v>
      </c>
      <c r="C20" s="173" t="s">
        <v>284</v>
      </c>
      <c r="D20" s="256">
        <v>136</v>
      </c>
      <c r="E20" s="246"/>
      <c r="F20" s="187">
        <f t="shared" ref="F20:F24" si="2">E20*D20</f>
        <v>0</v>
      </c>
      <c r="G20" s="187">
        <f t="shared" ref="G20:G24" si="3">F20/12</f>
        <v>0</v>
      </c>
      <c r="H20" s="11"/>
    </row>
    <row r="21" spans="2:8" ht="15.75" thickBot="1" x14ac:dyDescent="0.3">
      <c r="B21" s="172" t="s">
        <v>294</v>
      </c>
      <c r="C21" s="173" t="s">
        <v>284</v>
      </c>
      <c r="D21" s="256">
        <v>252</v>
      </c>
      <c r="E21" s="246"/>
      <c r="F21" s="187">
        <f t="shared" si="2"/>
        <v>0</v>
      </c>
      <c r="G21" s="187">
        <f t="shared" si="3"/>
        <v>0</v>
      </c>
      <c r="H21" s="11"/>
    </row>
    <row r="22" spans="2:8" ht="15.75" thickBot="1" x14ac:dyDescent="0.3">
      <c r="B22" s="172" t="s">
        <v>467</v>
      </c>
      <c r="C22" s="173" t="s">
        <v>295</v>
      </c>
      <c r="D22" s="256">
        <v>1</v>
      </c>
      <c r="E22" s="246"/>
      <c r="F22" s="187">
        <f t="shared" si="2"/>
        <v>0</v>
      </c>
      <c r="G22" s="187">
        <f t="shared" si="3"/>
        <v>0</v>
      </c>
      <c r="H22" s="11"/>
    </row>
    <row r="23" spans="2:8" ht="15.75" thickBot="1" x14ac:dyDescent="0.3">
      <c r="B23" s="172" t="s">
        <v>466</v>
      </c>
      <c r="C23" s="173" t="s">
        <v>295</v>
      </c>
      <c r="D23" s="256">
        <v>1</v>
      </c>
      <c r="E23" s="246"/>
      <c r="F23" s="187">
        <f t="shared" si="2"/>
        <v>0</v>
      </c>
      <c r="G23" s="187">
        <f t="shared" si="3"/>
        <v>0</v>
      </c>
      <c r="H23" s="11"/>
    </row>
    <row r="24" spans="2:8" ht="15.75" thickBot="1" x14ac:dyDescent="0.3">
      <c r="B24" s="172"/>
      <c r="C24" s="173"/>
      <c r="D24" s="256"/>
      <c r="E24" s="246"/>
      <c r="F24" s="187">
        <f t="shared" si="2"/>
        <v>0</v>
      </c>
      <c r="G24" s="187">
        <f t="shared" si="3"/>
        <v>0</v>
      </c>
      <c r="H24" s="11"/>
    </row>
    <row r="25" spans="2:8" ht="18" customHeight="1" thickBot="1" x14ac:dyDescent="0.3">
      <c r="B25" s="172"/>
      <c r="C25" s="173"/>
      <c r="D25" s="256"/>
      <c r="E25" s="246"/>
      <c r="F25" s="187">
        <f t="shared" ref="F25" si="4">E25*D25</f>
        <v>0</v>
      </c>
      <c r="G25" s="187">
        <f t="shared" ref="G25" si="5">F25/12</f>
        <v>0</v>
      </c>
      <c r="H25" s="11"/>
    </row>
    <row r="26" spans="2:8" ht="26.25" customHeight="1" thickBot="1" x14ac:dyDescent="0.3">
      <c r="B26" s="436" t="s">
        <v>296</v>
      </c>
      <c r="C26" s="436"/>
      <c r="D26" s="436"/>
      <c r="E26" s="227">
        <f>SUM(E13:E25)</f>
        <v>0</v>
      </c>
      <c r="F26" s="227">
        <f>SUM(F13:F25)</f>
        <v>0</v>
      </c>
      <c r="G26" s="227">
        <f>SUM(G13:G25)</f>
        <v>0</v>
      </c>
      <c r="H26" s="12"/>
    </row>
    <row r="36" spans="7:7" x14ac:dyDescent="0.25">
      <c r="G36" s="2"/>
    </row>
  </sheetData>
  <autoFilter ref="B11:G26" xr:uid="{00000000-0009-0000-0000-00001C000000}">
    <filterColumn colId="3" showButton="0"/>
    <filterColumn colId="4" showButton="0"/>
  </autoFilter>
  <mergeCells count="13">
    <mergeCell ref="B26:D26"/>
    <mergeCell ref="B8:F8"/>
    <mergeCell ref="B9:F9"/>
    <mergeCell ref="B10:F10"/>
    <mergeCell ref="B11:B12"/>
    <mergeCell ref="C11:C12"/>
    <mergeCell ref="D11:D12"/>
    <mergeCell ref="E11:G11"/>
    <mergeCell ref="B2:G2"/>
    <mergeCell ref="B3:G3"/>
    <mergeCell ref="B4:G4"/>
    <mergeCell ref="B5:G5"/>
    <mergeCell ref="B7:F7"/>
  </mergeCells>
  <pageMargins left="0.7" right="0.7" top="0.75" bottom="0.75" header="0.3" footer="0.3"/>
  <pageSetup paperSize="9" scale="81" fitToHeight="0" orientation="landscape" r:id="rId1"/>
  <ignoredErrors>
    <ignoredError sqref="G10" evalErro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0" tint="-0.499984740745262"/>
    <pageSetUpPr fitToPage="1"/>
  </sheetPr>
  <dimension ref="B1:L40"/>
  <sheetViews>
    <sheetView showGridLines="0" zoomScaleNormal="100" zoomScaleSheetLayoutView="100" workbookViewId="0">
      <pane xSplit="10" ySplit="10" topLeftCell="K22" activePane="bottomRight" state="frozen"/>
      <selection pane="topRight" activeCell="K1" sqref="K1"/>
      <selection pane="bottomLeft" activeCell="A11" sqref="A11"/>
      <selection pane="bottomRight" activeCell="J33" sqref="J33"/>
    </sheetView>
  </sheetViews>
  <sheetFormatPr defaultColWidth="9.140625" defaultRowHeight="12.75" x14ac:dyDescent="0.25"/>
  <cols>
    <col min="1" max="1" width="2.7109375" style="25" customWidth="1"/>
    <col min="2" max="2" width="17.42578125" style="23" customWidth="1"/>
    <col min="3" max="3" width="80.5703125" style="23" customWidth="1"/>
    <col min="4" max="4" width="9.5703125" style="28" customWidth="1"/>
    <col min="5" max="5" width="12" style="28" customWidth="1"/>
    <col min="6" max="6" width="16.42578125" style="23" customWidth="1"/>
    <col min="7" max="7" width="11.140625" style="23" customWidth="1"/>
    <col min="8" max="8" width="13.42578125" style="23" customWidth="1"/>
    <col min="9" max="9" width="14.42578125" style="23" customWidth="1"/>
    <col min="10" max="10" width="28.7109375" style="23" customWidth="1"/>
    <col min="11" max="11" width="21.140625" style="166" customWidth="1"/>
    <col min="12" max="12" width="4.5703125" style="25" customWidth="1"/>
    <col min="13" max="16384" width="9.140625" style="25"/>
  </cols>
  <sheetData>
    <row r="1" spans="2:12" ht="13.5" thickBot="1" x14ac:dyDescent="0.3"/>
    <row r="2" spans="2:12" ht="29.25" customHeight="1" thickBot="1" x14ac:dyDescent="0.3">
      <c r="B2" s="446" t="s">
        <v>470</v>
      </c>
      <c r="C2" s="446"/>
      <c r="D2" s="446"/>
      <c r="E2" s="446"/>
      <c r="F2" s="446"/>
      <c r="G2" s="446"/>
      <c r="H2" s="446"/>
      <c r="I2" s="446"/>
      <c r="J2" s="446"/>
      <c r="K2" s="446"/>
    </row>
    <row r="3" spans="2:12" ht="13.5" thickBot="1" x14ac:dyDescent="0.3">
      <c r="B3" s="433" t="s">
        <v>485</v>
      </c>
      <c r="C3" s="447"/>
      <c r="D3" s="447"/>
      <c r="E3" s="434"/>
      <c r="F3" s="434"/>
      <c r="G3" s="434"/>
      <c r="H3" s="434"/>
      <c r="I3" s="434"/>
      <c r="J3" s="448"/>
      <c r="K3" s="435"/>
    </row>
    <row r="4" spans="2:12" ht="13.5" thickBot="1" x14ac:dyDescent="0.3">
      <c r="B4" s="433" t="s">
        <v>486</v>
      </c>
      <c r="C4" s="447"/>
      <c r="D4" s="447"/>
      <c r="E4" s="434"/>
      <c r="F4" s="434"/>
      <c r="G4" s="434"/>
      <c r="H4" s="434"/>
      <c r="I4" s="434"/>
      <c r="J4" s="448"/>
      <c r="K4" s="435"/>
    </row>
    <row r="5" spans="2:12" ht="13.5" thickBot="1" x14ac:dyDescent="0.3">
      <c r="B5" s="433" t="s">
        <v>487</v>
      </c>
      <c r="C5" s="447"/>
      <c r="D5" s="447"/>
      <c r="E5" s="434"/>
      <c r="F5" s="434"/>
      <c r="G5" s="434"/>
      <c r="H5" s="434"/>
      <c r="I5" s="434"/>
      <c r="J5" s="448"/>
      <c r="K5" s="435"/>
    </row>
    <row r="6" spans="2:12" ht="15.75" thickBot="1" x14ac:dyDescent="0.3">
      <c r="B6" s="452" t="s">
        <v>151</v>
      </c>
      <c r="C6" s="453"/>
      <c r="D6" s="453"/>
      <c r="E6" s="453"/>
      <c r="F6" s="453"/>
      <c r="G6" s="453"/>
      <c r="H6" s="453"/>
      <c r="I6" s="453"/>
      <c r="J6" s="454"/>
      <c r="K6" s="228">
        <f>+RESUMO!G8</f>
        <v>1</v>
      </c>
    </row>
    <row r="7" spans="2:12" ht="15.75" thickBot="1" x14ac:dyDescent="0.3">
      <c r="B7" s="449" t="s">
        <v>297</v>
      </c>
      <c r="C7" s="450"/>
      <c r="D7" s="450"/>
      <c r="E7" s="450"/>
      <c r="F7" s="450"/>
      <c r="G7" s="450"/>
      <c r="H7" s="450"/>
      <c r="I7" s="450"/>
      <c r="J7" s="451"/>
      <c r="K7" s="229">
        <f>+K39</f>
        <v>0</v>
      </c>
    </row>
    <row r="8" spans="2:12" ht="15.75" customHeight="1" thickBot="1" x14ac:dyDescent="0.3">
      <c r="B8" s="457" t="s">
        <v>282</v>
      </c>
      <c r="C8" s="458"/>
      <c r="D8" s="458"/>
      <c r="E8" s="458"/>
      <c r="F8" s="458"/>
      <c r="G8" s="458"/>
      <c r="H8" s="458"/>
      <c r="I8" s="458"/>
      <c r="J8" s="459"/>
      <c r="K8" s="230">
        <f>(K7/12)/K6</f>
        <v>0</v>
      </c>
      <c r="L8" s="167"/>
    </row>
    <row r="9" spans="2:12" s="175" customFormat="1" ht="15.75" customHeight="1" thickBot="1" x14ac:dyDescent="0.3">
      <c r="B9" s="444" t="s">
        <v>298</v>
      </c>
      <c r="C9" s="444" t="s">
        <v>299</v>
      </c>
      <c r="D9" s="444" t="s">
        <v>284</v>
      </c>
      <c r="E9" s="444" t="s">
        <v>285</v>
      </c>
      <c r="F9" s="444" t="s">
        <v>300</v>
      </c>
      <c r="G9" s="176"/>
      <c r="H9" s="455" t="s">
        <v>286</v>
      </c>
      <c r="I9" s="455"/>
      <c r="J9" s="456"/>
      <c r="K9" s="456"/>
    </row>
    <row r="10" spans="2:12" s="175" customFormat="1" ht="93.75" thickBot="1" x14ac:dyDescent="0.3">
      <c r="B10" s="445"/>
      <c r="C10" s="445"/>
      <c r="D10" s="445"/>
      <c r="E10" s="445"/>
      <c r="F10" s="445"/>
      <c r="G10" s="178" t="s">
        <v>301</v>
      </c>
      <c r="H10" s="177" t="s">
        <v>302</v>
      </c>
      <c r="I10" s="179" t="s">
        <v>303</v>
      </c>
      <c r="J10" s="247" t="s">
        <v>304</v>
      </c>
      <c r="K10" s="231" t="s">
        <v>305</v>
      </c>
    </row>
    <row r="11" spans="2:12" s="26" customFormat="1" ht="23.25" thickBot="1" x14ac:dyDescent="0.3">
      <c r="B11" s="56" t="s">
        <v>306</v>
      </c>
      <c r="C11" s="56" t="s">
        <v>307</v>
      </c>
      <c r="D11" s="55" t="s">
        <v>284</v>
      </c>
      <c r="E11" s="258">
        <v>1</v>
      </c>
      <c r="F11" s="259">
        <v>5</v>
      </c>
      <c r="G11" s="260">
        <v>0.2</v>
      </c>
      <c r="H11" s="174"/>
      <c r="I11" s="160">
        <f>H11*E11</f>
        <v>0</v>
      </c>
      <c r="J11" s="170">
        <f t="shared" ref="J11:J38" si="0">((E11*H11)*(1-G11))/F11/12</f>
        <v>0</v>
      </c>
      <c r="K11" s="181">
        <f>J11*12</f>
        <v>0</v>
      </c>
      <c r="L11" s="164"/>
    </row>
    <row r="12" spans="2:12" s="26" customFormat="1" ht="23.25" thickBot="1" x14ac:dyDescent="0.3">
      <c r="B12" s="56" t="s">
        <v>308</v>
      </c>
      <c r="C12" s="56" t="s">
        <v>309</v>
      </c>
      <c r="D12" s="55" t="s">
        <v>284</v>
      </c>
      <c r="E12" s="258">
        <v>1</v>
      </c>
      <c r="F12" s="259">
        <v>5</v>
      </c>
      <c r="G12" s="260">
        <v>0.2</v>
      </c>
      <c r="H12" s="174"/>
      <c r="I12" s="171">
        <f t="shared" ref="I12:I38" si="1">H12*E12</f>
        <v>0</v>
      </c>
      <c r="J12" s="171">
        <f t="shared" si="0"/>
        <v>0</v>
      </c>
      <c r="K12" s="182">
        <f t="shared" ref="K12:K38" si="2">J12*12</f>
        <v>0</v>
      </c>
      <c r="L12" s="25"/>
    </row>
    <row r="13" spans="2:12" s="26" customFormat="1" ht="23.25" thickBot="1" x14ac:dyDescent="0.3">
      <c r="B13" s="56" t="s">
        <v>310</v>
      </c>
      <c r="C13" s="56" t="s">
        <v>311</v>
      </c>
      <c r="D13" s="55" t="s">
        <v>284</v>
      </c>
      <c r="E13" s="258">
        <v>1</v>
      </c>
      <c r="F13" s="259">
        <v>5</v>
      </c>
      <c r="G13" s="260">
        <v>0.2</v>
      </c>
      <c r="H13" s="174"/>
      <c r="I13" s="171">
        <f t="shared" ref="I13:I26" si="3">H13*E13</f>
        <v>0</v>
      </c>
      <c r="J13" s="171">
        <f t="shared" ref="J13:J26" si="4">((E13*H13)*(1-G13))/F13/12</f>
        <v>0</v>
      </c>
      <c r="K13" s="182">
        <f t="shared" si="2"/>
        <v>0</v>
      </c>
      <c r="L13" s="25"/>
    </row>
    <row r="14" spans="2:12" s="26" customFormat="1" ht="23.25" thickBot="1" x14ac:dyDescent="0.3">
      <c r="B14" s="56" t="s">
        <v>312</v>
      </c>
      <c r="C14" s="56" t="s">
        <v>313</v>
      </c>
      <c r="D14" s="55" t="s">
        <v>284</v>
      </c>
      <c r="E14" s="258">
        <v>1</v>
      </c>
      <c r="F14" s="259">
        <v>5</v>
      </c>
      <c r="G14" s="260">
        <v>0.2</v>
      </c>
      <c r="H14" s="174"/>
      <c r="I14" s="171">
        <f t="shared" si="3"/>
        <v>0</v>
      </c>
      <c r="J14" s="171">
        <f t="shared" si="4"/>
        <v>0</v>
      </c>
      <c r="K14" s="182">
        <f t="shared" si="2"/>
        <v>0</v>
      </c>
      <c r="L14" s="25"/>
    </row>
    <row r="15" spans="2:12" s="26" customFormat="1" ht="13.5" customHeight="1" thickBot="1" x14ac:dyDescent="0.3">
      <c r="B15" s="56" t="s">
        <v>314</v>
      </c>
      <c r="C15" s="56" t="s">
        <v>315</v>
      </c>
      <c r="D15" s="55" t="s">
        <v>284</v>
      </c>
      <c r="E15" s="258">
        <v>1</v>
      </c>
      <c r="F15" s="259">
        <v>5</v>
      </c>
      <c r="G15" s="260">
        <v>0.2</v>
      </c>
      <c r="H15" s="174"/>
      <c r="I15" s="171">
        <f t="shared" si="3"/>
        <v>0</v>
      </c>
      <c r="J15" s="171">
        <f t="shared" si="4"/>
        <v>0</v>
      </c>
      <c r="K15" s="182">
        <f t="shared" si="2"/>
        <v>0</v>
      </c>
      <c r="L15" s="25"/>
    </row>
    <row r="16" spans="2:12" s="26" customFormat="1" ht="13.5" customHeight="1" thickBot="1" x14ac:dyDescent="0.3">
      <c r="B16" s="56" t="s">
        <v>316</v>
      </c>
      <c r="C16" s="56" t="s">
        <v>317</v>
      </c>
      <c r="D16" s="55" t="s">
        <v>284</v>
      </c>
      <c r="E16" s="258">
        <v>1</v>
      </c>
      <c r="F16" s="259">
        <v>5</v>
      </c>
      <c r="G16" s="260">
        <v>0.2</v>
      </c>
      <c r="H16" s="174"/>
      <c r="I16" s="171">
        <f t="shared" si="3"/>
        <v>0</v>
      </c>
      <c r="J16" s="171">
        <f t="shared" si="4"/>
        <v>0</v>
      </c>
      <c r="K16" s="182">
        <f>J16*12</f>
        <v>0</v>
      </c>
      <c r="L16" s="25"/>
    </row>
    <row r="17" spans="2:12" s="26" customFormat="1" ht="13.5" thickBot="1" x14ac:dyDescent="0.3">
      <c r="B17" s="56" t="s">
        <v>318</v>
      </c>
      <c r="C17" s="56" t="s">
        <v>319</v>
      </c>
      <c r="D17" s="55" t="s">
        <v>284</v>
      </c>
      <c r="E17" s="258">
        <v>1</v>
      </c>
      <c r="F17" s="259">
        <v>5</v>
      </c>
      <c r="G17" s="260">
        <v>0.2</v>
      </c>
      <c r="H17" s="174"/>
      <c r="I17" s="171">
        <f t="shared" si="3"/>
        <v>0</v>
      </c>
      <c r="J17" s="171">
        <f t="shared" si="4"/>
        <v>0</v>
      </c>
      <c r="K17" s="182">
        <f t="shared" si="2"/>
        <v>0</v>
      </c>
      <c r="L17" s="25"/>
    </row>
    <row r="18" spans="2:12" s="26" customFormat="1" ht="13.5" thickBot="1" x14ac:dyDescent="0.3">
      <c r="B18" s="56" t="s">
        <v>320</v>
      </c>
      <c r="C18" s="56" t="s">
        <v>321</v>
      </c>
      <c r="D18" s="55" t="s">
        <v>284</v>
      </c>
      <c r="E18" s="258">
        <v>1</v>
      </c>
      <c r="F18" s="259">
        <v>5</v>
      </c>
      <c r="G18" s="260">
        <v>0.2</v>
      </c>
      <c r="H18" s="174"/>
      <c r="I18" s="171">
        <f t="shared" si="3"/>
        <v>0</v>
      </c>
      <c r="J18" s="171">
        <f t="shared" si="4"/>
        <v>0</v>
      </c>
      <c r="K18" s="182">
        <f t="shared" si="2"/>
        <v>0</v>
      </c>
      <c r="L18" s="25"/>
    </row>
    <row r="19" spans="2:12" s="26" customFormat="1" ht="13.5" thickBot="1" x14ac:dyDescent="0.3">
      <c r="B19" s="56" t="s">
        <v>322</v>
      </c>
      <c r="C19" s="56" t="s">
        <v>323</v>
      </c>
      <c r="D19" s="55" t="s">
        <v>284</v>
      </c>
      <c r="E19" s="258">
        <v>1</v>
      </c>
      <c r="F19" s="259">
        <v>5</v>
      </c>
      <c r="G19" s="260">
        <v>0.2</v>
      </c>
      <c r="H19" s="174"/>
      <c r="I19" s="171">
        <f t="shared" si="3"/>
        <v>0</v>
      </c>
      <c r="J19" s="171">
        <f t="shared" si="4"/>
        <v>0</v>
      </c>
      <c r="K19" s="182">
        <f t="shared" si="2"/>
        <v>0</v>
      </c>
      <c r="L19" s="25"/>
    </row>
    <row r="20" spans="2:12" s="26" customFormat="1" ht="13.5" thickBot="1" x14ac:dyDescent="0.3">
      <c r="B20" s="56" t="s">
        <v>324</v>
      </c>
      <c r="C20" s="56" t="s">
        <v>325</v>
      </c>
      <c r="D20" s="55" t="s">
        <v>284</v>
      </c>
      <c r="E20" s="258">
        <v>1</v>
      </c>
      <c r="F20" s="259">
        <v>5</v>
      </c>
      <c r="G20" s="260">
        <v>0.2</v>
      </c>
      <c r="H20" s="174"/>
      <c r="I20" s="171">
        <f t="shared" si="3"/>
        <v>0</v>
      </c>
      <c r="J20" s="171">
        <f t="shared" si="4"/>
        <v>0</v>
      </c>
      <c r="K20" s="182">
        <f t="shared" si="2"/>
        <v>0</v>
      </c>
      <c r="L20" s="25"/>
    </row>
    <row r="21" spans="2:12" s="26" customFormat="1" ht="13.5" thickBot="1" x14ac:dyDescent="0.3">
      <c r="B21" s="56" t="s">
        <v>326</v>
      </c>
      <c r="C21" s="56" t="s">
        <v>327</v>
      </c>
      <c r="D21" s="55" t="s">
        <v>284</v>
      </c>
      <c r="E21" s="258">
        <v>1</v>
      </c>
      <c r="F21" s="259">
        <v>5</v>
      </c>
      <c r="G21" s="260">
        <v>0.2</v>
      </c>
      <c r="H21" s="174"/>
      <c r="I21" s="171">
        <f t="shared" si="3"/>
        <v>0</v>
      </c>
      <c r="J21" s="171">
        <f t="shared" si="4"/>
        <v>0</v>
      </c>
      <c r="K21" s="182">
        <f t="shared" si="2"/>
        <v>0</v>
      </c>
      <c r="L21" s="25"/>
    </row>
    <row r="22" spans="2:12" s="26" customFormat="1" ht="13.5" thickBot="1" x14ac:dyDescent="0.3">
      <c r="B22" s="56" t="s">
        <v>328</v>
      </c>
      <c r="C22" s="56" t="s">
        <v>329</v>
      </c>
      <c r="D22" s="55" t="s">
        <v>284</v>
      </c>
      <c r="E22" s="258">
        <v>1</v>
      </c>
      <c r="F22" s="259">
        <v>5</v>
      </c>
      <c r="G22" s="260">
        <v>0.2</v>
      </c>
      <c r="H22" s="174"/>
      <c r="I22" s="171">
        <f t="shared" si="3"/>
        <v>0</v>
      </c>
      <c r="J22" s="171">
        <f t="shared" si="4"/>
        <v>0</v>
      </c>
      <c r="K22" s="182">
        <f t="shared" si="2"/>
        <v>0</v>
      </c>
      <c r="L22" s="25"/>
    </row>
    <row r="23" spans="2:12" s="26" customFormat="1" ht="13.5" thickBot="1" x14ac:dyDescent="0.3">
      <c r="B23" s="56" t="s">
        <v>328</v>
      </c>
      <c r="C23" s="56" t="s">
        <v>330</v>
      </c>
      <c r="D23" s="55" t="s">
        <v>284</v>
      </c>
      <c r="E23" s="258">
        <v>1</v>
      </c>
      <c r="F23" s="259">
        <v>5</v>
      </c>
      <c r="G23" s="260">
        <v>0.2</v>
      </c>
      <c r="H23" s="174"/>
      <c r="I23" s="171">
        <f t="shared" si="3"/>
        <v>0</v>
      </c>
      <c r="J23" s="171">
        <f t="shared" si="4"/>
        <v>0</v>
      </c>
      <c r="K23" s="182">
        <f t="shared" si="2"/>
        <v>0</v>
      </c>
      <c r="L23" s="25"/>
    </row>
    <row r="24" spans="2:12" s="26" customFormat="1" ht="13.5" thickBot="1" x14ac:dyDescent="0.3">
      <c r="B24" s="56" t="s">
        <v>328</v>
      </c>
      <c r="C24" s="56" t="s">
        <v>331</v>
      </c>
      <c r="D24" s="55" t="s">
        <v>284</v>
      </c>
      <c r="E24" s="258">
        <v>1</v>
      </c>
      <c r="F24" s="259">
        <v>5</v>
      </c>
      <c r="G24" s="260">
        <v>0.2</v>
      </c>
      <c r="H24" s="174"/>
      <c r="I24" s="171">
        <f t="shared" si="3"/>
        <v>0</v>
      </c>
      <c r="J24" s="171">
        <f t="shared" si="4"/>
        <v>0</v>
      </c>
      <c r="K24" s="182">
        <f t="shared" si="2"/>
        <v>0</v>
      </c>
      <c r="L24" s="25"/>
    </row>
    <row r="25" spans="2:12" s="26" customFormat="1" ht="13.5" thickBot="1" x14ac:dyDescent="0.3">
      <c r="B25" s="56" t="s">
        <v>328</v>
      </c>
      <c r="C25" s="56" t="s">
        <v>332</v>
      </c>
      <c r="D25" s="55" t="s">
        <v>284</v>
      </c>
      <c r="E25" s="258">
        <v>1</v>
      </c>
      <c r="F25" s="259">
        <v>5</v>
      </c>
      <c r="G25" s="260">
        <v>0.2</v>
      </c>
      <c r="H25" s="174"/>
      <c r="I25" s="171">
        <f t="shared" si="3"/>
        <v>0</v>
      </c>
      <c r="J25" s="171">
        <f t="shared" si="4"/>
        <v>0</v>
      </c>
      <c r="K25" s="182">
        <f t="shared" si="2"/>
        <v>0</v>
      </c>
      <c r="L25" s="25"/>
    </row>
    <row r="26" spans="2:12" s="26" customFormat="1" ht="13.5" thickBot="1" x14ac:dyDescent="0.3">
      <c r="B26" s="56" t="s">
        <v>333</v>
      </c>
      <c r="C26" s="56" t="s">
        <v>334</v>
      </c>
      <c r="D26" s="55" t="s">
        <v>284</v>
      </c>
      <c r="E26" s="258">
        <v>1</v>
      </c>
      <c r="F26" s="259">
        <v>5</v>
      </c>
      <c r="G26" s="260">
        <v>0.2</v>
      </c>
      <c r="H26" s="174"/>
      <c r="I26" s="171">
        <f t="shared" si="3"/>
        <v>0</v>
      </c>
      <c r="J26" s="171">
        <f t="shared" si="4"/>
        <v>0</v>
      </c>
      <c r="K26" s="182">
        <f t="shared" si="2"/>
        <v>0</v>
      </c>
      <c r="L26" s="25"/>
    </row>
    <row r="27" spans="2:12" s="26" customFormat="1" ht="13.5" thickBot="1" x14ac:dyDescent="0.3">
      <c r="B27" s="56" t="s">
        <v>335</v>
      </c>
      <c r="C27" s="56" t="s">
        <v>336</v>
      </c>
      <c r="D27" s="55" t="s">
        <v>284</v>
      </c>
      <c r="E27" s="258">
        <v>1</v>
      </c>
      <c r="F27" s="259">
        <v>5</v>
      </c>
      <c r="G27" s="260">
        <v>0.2</v>
      </c>
      <c r="H27" s="174"/>
      <c r="I27" s="171">
        <f t="shared" si="1"/>
        <v>0</v>
      </c>
      <c r="J27" s="171">
        <f t="shared" si="0"/>
        <v>0</v>
      </c>
      <c r="K27" s="182">
        <f t="shared" si="2"/>
        <v>0</v>
      </c>
      <c r="L27" s="25"/>
    </row>
    <row r="28" spans="2:12" s="26" customFormat="1" ht="13.5" thickBot="1" x14ac:dyDescent="0.3">
      <c r="B28" s="56" t="s">
        <v>337</v>
      </c>
      <c r="C28" s="56" t="s">
        <v>338</v>
      </c>
      <c r="D28" s="55" t="s">
        <v>284</v>
      </c>
      <c r="E28" s="258">
        <v>1</v>
      </c>
      <c r="F28" s="259">
        <v>5</v>
      </c>
      <c r="G28" s="260">
        <v>0.2</v>
      </c>
      <c r="H28" s="174"/>
      <c r="I28" s="171">
        <f t="shared" si="1"/>
        <v>0</v>
      </c>
      <c r="J28" s="171">
        <f t="shared" si="0"/>
        <v>0</v>
      </c>
      <c r="K28" s="182">
        <f t="shared" si="2"/>
        <v>0</v>
      </c>
      <c r="L28" s="25"/>
    </row>
    <row r="29" spans="2:12" s="26" customFormat="1" ht="13.5" thickBot="1" x14ac:dyDescent="0.3">
      <c r="B29" s="56" t="s">
        <v>339</v>
      </c>
      <c r="C29" s="56" t="s">
        <v>340</v>
      </c>
      <c r="D29" s="55" t="s">
        <v>284</v>
      </c>
      <c r="E29" s="258">
        <v>1</v>
      </c>
      <c r="F29" s="259">
        <v>5</v>
      </c>
      <c r="G29" s="260">
        <v>0.2</v>
      </c>
      <c r="H29" s="174"/>
      <c r="I29" s="171">
        <f t="shared" si="1"/>
        <v>0</v>
      </c>
      <c r="J29" s="171">
        <f t="shared" si="0"/>
        <v>0</v>
      </c>
      <c r="K29" s="182">
        <f t="shared" si="2"/>
        <v>0</v>
      </c>
      <c r="L29" s="25"/>
    </row>
    <row r="30" spans="2:12" s="26" customFormat="1" ht="13.5" thickBot="1" x14ac:dyDescent="0.3">
      <c r="B30" s="56" t="s">
        <v>341</v>
      </c>
      <c r="C30" s="56" t="s">
        <v>342</v>
      </c>
      <c r="D30" s="55" t="s">
        <v>284</v>
      </c>
      <c r="E30" s="258">
        <v>1</v>
      </c>
      <c r="F30" s="259">
        <v>5</v>
      </c>
      <c r="G30" s="260">
        <v>0.2</v>
      </c>
      <c r="H30" s="174"/>
      <c r="I30" s="171">
        <f t="shared" si="1"/>
        <v>0</v>
      </c>
      <c r="J30" s="171">
        <f t="shared" si="0"/>
        <v>0</v>
      </c>
      <c r="K30" s="182">
        <f t="shared" si="2"/>
        <v>0</v>
      </c>
      <c r="L30" s="25"/>
    </row>
    <row r="31" spans="2:12" s="26" customFormat="1" ht="23.25" thickBot="1" x14ac:dyDescent="0.3">
      <c r="B31" s="56" t="s">
        <v>343</v>
      </c>
      <c r="C31" s="56" t="s">
        <v>344</v>
      </c>
      <c r="D31" s="55" t="s">
        <v>284</v>
      </c>
      <c r="E31" s="258">
        <v>1</v>
      </c>
      <c r="F31" s="259">
        <v>5</v>
      </c>
      <c r="G31" s="260">
        <v>0.2</v>
      </c>
      <c r="H31" s="174"/>
      <c r="I31" s="171">
        <f t="shared" si="1"/>
        <v>0</v>
      </c>
      <c r="J31" s="171">
        <f t="shared" si="0"/>
        <v>0</v>
      </c>
      <c r="K31" s="182">
        <f t="shared" si="2"/>
        <v>0</v>
      </c>
    </row>
    <row r="32" spans="2:12" s="26" customFormat="1" thickBot="1" x14ac:dyDescent="0.3">
      <c r="B32" s="56" t="s">
        <v>345</v>
      </c>
      <c r="C32" s="56" t="s">
        <v>346</v>
      </c>
      <c r="D32" s="55" t="s">
        <v>284</v>
      </c>
      <c r="E32" s="258">
        <v>1</v>
      </c>
      <c r="F32" s="259">
        <v>3</v>
      </c>
      <c r="G32" s="260">
        <v>0.2</v>
      </c>
      <c r="H32" s="174"/>
      <c r="I32" s="171">
        <f t="shared" si="1"/>
        <v>0</v>
      </c>
      <c r="J32" s="171">
        <f t="shared" si="0"/>
        <v>0</v>
      </c>
      <c r="K32" s="182">
        <f t="shared" si="2"/>
        <v>0</v>
      </c>
    </row>
    <row r="33" spans="2:11" s="26" customFormat="1" thickBot="1" x14ac:dyDescent="0.3">
      <c r="B33" s="56" t="s">
        <v>347</v>
      </c>
      <c r="C33" s="56" t="s">
        <v>348</v>
      </c>
      <c r="D33" s="55" t="s">
        <v>284</v>
      </c>
      <c r="E33" s="258">
        <v>1</v>
      </c>
      <c r="F33" s="259">
        <v>5</v>
      </c>
      <c r="G33" s="260">
        <v>0.2</v>
      </c>
      <c r="H33" s="174"/>
      <c r="I33" s="171">
        <f t="shared" si="1"/>
        <v>0</v>
      </c>
      <c r="J33" s="171">
        <f t="shared" si="0"/>
        <v>0</v>
      </c>
      <c r="K33" s="182">
        <f t="shared" si="2"/>
        <v>0</v>
      </c>
    </row>
    <row r="34" spans="2:11" s="26" customFormat="1" thickBot="1" x14ac:dyDescent="0.3">
      <c r="B34" s="56" t="s">
        <v>349</v>
      </c>
      <c r="C34" s="56" t="s">
        <v>349</v>
      </c>
      <c r="D34" s="55" t="s">
        <v>284</v>
      </c>
      <c r="E34" s="258">
        <v>1</v>
      </c>
      <c r="F34" s="259">
        <v>5</v>
      </c>
      <c r="G34" s="260">
        <v>0.2</v>
      </c>
      <c r="H34" s="174"/>
      <c r="I34" s="171">
        <f t="shared" si="1"/>
        <v>0</v>
      </c>
      <c r="J34" s="171">
        <f t="shared" si="0"/>
        <v>0</v>
      </c>
      <c r="K34" s="182">
        <f t="shared" si="2"/>
        <v>0</v>
      </c>
    </row>
    <row r="35" spans="2:11" s="26" customFormat="1" thickBot="1" x14ac:dyDescent="0.3">
      <c r="B35" s="56" t="s">
        <v>350</v>
      </c>
      <c r="C35" s="56" t="s">
        <v>350</v>
      </c>
      <c r="D35" s="55" t="s">
        <v>284</v>
      </c>
      <c r="E35" s="258">
        <v>1</v>
      </c>
      <c r="F35" s="259">
        <v>5</v>
      </c>
      <c r="G35" s="260">
        <v>0.2</v>
      </c>
      <c r="H35" s="174"/>
      <c r="I35" s="171">
        <f t="shared" si="1"/>
        <v>0</v>
      </c>
      <c r="J35" s="171">
        <f t="shared" si="0"/>
        <v>0</v>
      </c>
      <c r="K35" s="182">
        <f t="shared" si="2"/>
        <v>0</v>
      </c>
    </row>
    <row r="36" spans="2:11" s="26" customFormat="1" thickBot="1" x14ac:dyDescent="0.3">
      <c r="B36" s="56" t="s">
        <v>351</v>
      </c>
      <c r="C36" s="56" t="s">
        <v>352</v>
      </c>
      <c r="D36" s="55" t="s">
        <v>284</v>
      </c>
      <c r="E36" s="258">
        <v>1</v>
      </c>
      <c r="F36" s="259">
        <v>5</v>
      </c>
      <c r="G36" s="260">
        <v>0.2</v>
      </c>
      <c r="H36" s="174"/>
      <c r="I36" s="171">
        <f t="shared" si="1"/>
        <v>0</v>
      </c>
      <c r="J36" s="171">
        <f t="shared" si="0"/>
        <v>0</v>
      </c>
      <c r="K36" s="182">
        <f t="shared" si="2"/>
        <v>0</v>
      </c>
    </row>
    <row r="37" spans="2:11" s="26" customFormat="1" ht="34.5" thickBot="1" x14ac:dyDescent="0.3">
      <c r="B37" s="56" t="s">
        <v>353</v>
      </c>
      <c r="C37" s="56" t="s">
        <v>354</v>
      </c>
      <c r="D37" s="55" t="s">
        <v>284</v>
      </c>
      <c r="E37" s="258">
        <v>1</v>
      </c>
      <c r="F37" s="259">
        <v>3</v>
      </c>
      <c r="G37" s="260">
        <v>0.2</v>
      </c>
      <c r="H37" s="174"/>
      <c r="I37" s="171">
        <f t="shared" si="1"/>
        <v>0</v>
      </c>
      <c r="J37" s="171">
        <f t="shared" si="0"/>
        <v>0</v>
      </c>
      <c r="K37" s="182">
        <f t="shared" si="2"/>
        <v>0</v>
      </c>
    </row>
    <row r="38" spans="2:11" s="26" customFormat="1" ht="23.25" thickBot="1" x14ac:dyDescent="0.3">
      <c r="B38" s="56" t="s">
        <v>355</v>
      </c>
      <c r="C38" s="56" t="s">
        <v>356</v>
      </c>
      <c r="D38" s="55" t="s">
        <v>284</v>
      </c>
      <c r="E38" s="258">
        <v>1</v>
      </c>
      <c r="F38" s="259">
        <v>3</v>
      </c>
      <c r="G38" s="260">
        <v>0.2</v>
      </c>
      <c r="H38" s="174"/>
      <c r="I38" s="171">
        <f t="shared" si="1"/>
        <v>0</v>
      </c>
      <c r="J38" s="171">
        <f t="shared" si="0"/>
        <v>0</v>
      </c>
      <c r="K38" s="182">
        <f t="shared" si="2"/>
        <v>0</v>
      </c>
    </row>
    <row r="39" spans="2:11" s="26" customFormat="1" ht="33.75" customHeight="1" x14ac:dyDescent="0.25">
      <c r="B39" s="441" t="s">
        <v>357</v>
      </c>
      <c r="C39" s="442"/>
      <c r="D39" s="443"/>
      <c r="E39" s="443"/>
      <c r="F39" s="443"/>
      <c r="G39" s="443"/>
      <c r="H39" s="443"/>
      <c r="I39" s="180">
        <f>+SUM(I11:I38)</f>
        <v>0</v>
      </c>
      <c r="J39" s="180">
        <f>+SUM(J11:J38)</f>
        <v>0</v>
      </c>
      <c r="K39" s="183">
        <f>SUM(K11:K38)</f>
        <v>0</v>
      </c>
    </row>
    <row r="40" spans="2:11" s="26" customFormat="1" ht="12" x14ac:dyDescent="0.25">
      <c r="B40" s="24"/>
      <c r="C40" s="24"/>
      <c r="D40" s="27"/>
      <c r="E40" s="27"/>
      <c r="F40" s="24"/>
      <c r="G40" s="24"/>
      <c r="H40" s="24"/>
      <c r="I40" s="24"/>
      <c r="J40" s="24"/>
      <c r="K40" s="165"/>
    </row>
  </sheetData>
  <autoFilter ref="B9:K40" xr:uid="{00000000-0009-0000-0000-00001D000000}">
    <filterColumn colId="6" showButton="0"/>
    <filterColumn colId="7" showButton="0"/>
    <filterColumn colId="8" showButton="0"/>
  </autoFilter>
  <mergeCells count="14">
    <mergeCell ref="B39:H39"/>
    <mergeCell ref="E9:E10"/>
    <mergeCell ref="B2:K2"/>
    <mergeCell ref="B3:K3"/>
    <mergeCell ref="B4:K4"/>
    <mergeCell ref="B5:K5"/>
    <mergeCell ref="B7:J7"/>
    <mergeCell ref="B6:J6"/>
    <mergeCell ref="B9:B10"/>
    <mergeCell ref="H9:K9"/>
    <mergeCell ref="D9:D10"/>
    <mergeCell ref="F9:F10"/>
    <mergeCell ref="B8:J8"/>
    <mergeCell ref="C9:C10"/>
  </mergeCells>
  <pageMargins left="0.70866141732283472" right="0.70866141732283472" top="0.74803149606299213" bottom="0.74803149606299213" header="0.31496062992125984" footer="0.31496062992125984"/>
  <pageSetup paperSize="9" scale="5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9</vt:i4>
      </vt:variant>
    </vt:vector>
  </HeadingPairs>
  <TitlesOfParts>
    <vt:vector size="22" baseType="lpstr">
      <vt:lpstr>Tutorial de Preenchimento</vt:lpstr>
      <vt:lpstr>Encargos_Rescisão_Prof Ausente</vt:lpstr>
      <vt:lpstr>Custos Indiretos Tributos Lucro</vt:lpstr>
      <vt:lpstr>Legenda Postos de Trabalho</vt:lpstr>
      <vt:lpstr>RESUMO</vt:lpstr>
      <vt:lpstr>ELETROMECÂNICO</vt:lpstr>
      <vt:lpstr>EPI's_EPC's_Uniforme</vt:lpstr>
      <vt:lpstr>Insumos</vt:lpstr>
      <vt:lpstr>Ferramentas Individuais</vt:lpstr>
      <vt:lpstr>Ferramentas Uso Geral</vt:lpstr>
      <vt:lpstr>Serviços Mensais</vt:lpstr>
      <vt:lpstr>Serviço Eventual</vt:lpstr>
      <vt:lpstr>Proposta Pro-forma</vt:lpstr>
      <vt:lpstr>ELETROMECÂNICO!Area_de_impressao</vt:lpstr>
      <vt:lpstr>'EPI''s_EPC''s_Uniforme'!Area_de_impressao</vt:lpstr>
      <vt:lpstr>'Ferramentas Individuais'!Area_de_impressao</vt:lpstr>
      <vt:lpstr>'Ferramentas Uso Geral'!Area_de_impressao</vt:lpstr>
      <vt:lpstr>Insumos!Area_de_impressao</vt:lpstr>
      <vt:lpstr>'Legenda Postos de Trabalho'!Area_de_impressao</vt:lpstr>
      <vt:lpstr>'Proposta Pro-forma'!Area_de_impressao</vt:lpstr>
      <vt:lpstr>RESUMO!Area_de_impressao</vt:lpstr>
      <vt:lpstr>'Serviços Mensais'!Area_de_impressao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sonia.maria@fiocruz.br</dc:creator>
  <cp:keywords/>
  <dc:description/>
  <cp:lastModifiedBy>Sonia Maria de Jesus Rocha</cp:lastModifiedBy>
  <cp:revision/>
  <cp:lastPrinted>2024-11-04T17:25:31Z</cp:lastPrinted>
  <dcterms:created xsi:type="dcterms:W3CDTF">2021-01-13T17:01:54Z</dcterms:created>
  <dcterms:modified xsi:type="dcterms:W3CDTF">2024-11-27T14:18:34Z</dcterms:modified>
  <cp:category/>
  <cp:contentStatus/>
</cp:coreProperties>
</file>