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I:\DIRAC\DGI\SEGEC\LICITAÇÕES 2023\SERVIÇOS\PGE 08-2023 - Manutenção Preventiva Ar Condicionado Fiocruz\Publicar\TR e Anexos\"/>
    </mc:Choice>
  </mc:AlternateContent>
  <xr:revisionPtr revIDLastSave="0" documentId="8_{254CD5E0-764A-4AFD-9153-21158F1A4287}" xr6:coauthVersionLast="47" xr6:coauthVersionMax="47" xr10:uidLastSave="{00000000-0000-0000-0000-000000000000}"/>
  <bookViews>
    <workbookView xWindow="-120" yWindow="-120" windowWidth="24240" windowHeight="13140" tabRatio="620" xr2:uid="{00000000-000D-0000-FFFF-FFFF00000000}"/>
  </bookViews>
  <sheets>
    <sheet name="PESQUISA SALARIAL" sheetId="1" r:id="rId1"/>
    <sheet name="PESQUISA VALE REFEIÇÃO" sheetId="9" r:id="rId2"/>
    <sheet name="Planilha1" sheetId="8" state="hidden" r:id="rId3"/>
    <sheet name="Benefícios_CITL" sheetId="2" state="hidden" r:id="rId4"/>
    <sheet name="Fiocruz" sheetId="5" state="hidden" r:id="rId5"/>
    <sheet name="Todas as fontes" sheetId="4" state="hidden" r:id="rId6"/>
    <sheet name="Plan3" sheetId="3" state="hidden" r:id="rId7"/>
    <sheet name=" Resumo Média" sheetId="6" state="hidden" r:id="rId8"/>
    <sheet name="Resumo ENSP" sheetId="7" state="hidden" r:id="rId9"/>
  </sheets>
  <externalReferences>
    <externalReference r:id="rId10"/>
  </externalReferences>
  <definedNames>
    <definedName name="_xlnm.Print_Area" localSheetId="3">Benefícios_CITL!$A$1:$H$14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0" i="1" l="1"/>
  <c r="D18" i="1" l="1"/>
  <c r="D17" i="1"/>
  <c r="D16" i="1"/>
  <c r="D15" i="1"/>
  <c r="D14" i="1"/>
  <c r="D13" i="1"/>
  <c r="D12" i="1"/>
  <c r="D11" i="1"/>
  <c r="D10" i="1"/>
  <c r="D5" i="1"/>
  <c r="D4" i="1"/>
  <c r="D3" i="1"/>
  <c r="C18" i="1"/>
  <c r="C17" i="1"/>
  <c r="C16" i="1"/>
  <c r="C15" i="1"/>
  <c r="C14" i="1"/>
  <c r="C13" i="1"/>
  <c r="C12" i="1"/>
  <c r="C11" i="1"/>
  <c r="C10" i="1"/>
  <c r="C5" i="1"/>
  <c r="C4" i="1"/>
  <c r="C3" i="1"/>
  <c r="E24" i="9"/>
  <c r="E18" i="9"/>
  <c r="E12" i="9"/>
  <c r="D7" i="9"/>
  <c r="E7" i="9" s="1"/>
  <c r="D6" i="9"/>
  <c r="E6" i="9" s="1"/>
  <c r="E5" i="9"/>
  <c r="E25" i="9" s="1"/>
  <c r="E27" i="9" s="1"/>
  <c r="D5" i="9"/>
  <c r="H7" i="1" l="1"/>
  <c r="K7" i="1" l="1"/>
  <c r="K16" i="1"/>
  <c r="K11" i="1"/>
  <c r="K8" i="1"/>
  <c r="K6" i="1"/>
  <c r="K4" i="1"/>
  <c r="L7" i="1" l="1"/>
  <c r="M7" i="1" s="1"/>
  <c r="L16" i="1"/>
  <c r="L11" i="1"/>
  <c r="L4" i="1"/>
  <c r="E17" i="1" l="1"/>
  <c r="K17" i="1" s="1"/>
  <c r="L17" i="1" l="1"/>
  <c r="K3" i="1"/>
  <c r="L3" i="1" l="1"/>
  <c r="G12" i="1" l="1"/>
  <c r="G18" i="1" s="1"/>
  <c r="G15" i="1"/>
  <c r="G13" i="1" s="1"/>
  <c r="H15" i="1" l="1"/>
  <c r="H10" i="1"/>
  <c r="H12" i="1" s="1"/>
  <c r="H14" i="1" s="1"/>
  <c r="K14" i="1" s="1"/>
  <c r="K10" i="1" l="1"/>
  <c r="K12" i="1"/>
  <c r="A23" i="1" s="1"/>
  <c r="E5" i="1"/>
  <c r="L14" i="1" l="1"/>
  <c r="L6" i="1"/>
  <c r="L12" i="1"/>
  <c r="K5" i="1"/>
  <c r="K9" i="1"/>
  <c r="L10" i="1"/>
  <c r="E18" i="1"/>
  <c r="K18" i="1" s="1"/>
  <c r="E13" i="1"/>
  <c r="K13" i="1" s="1"/>
  <c r="L9" i="1" l="1"/>
  <c r="L5" i="1"/>
  <c r="E15" i="1"/>
  <c r="K15" i="1" s="1"/>
  <c r="L8" i="1" l="1"/>
  <c r="L15" i="1"/>
  <c r="L13" i="1"/>
  <c r="A25" i="1"/>
  <c r="L18" i="1"/>
  <c r="N3" i="6" l="1"/>
  <c r="M6" i="1" l="1"/>
  <c r="M8" i="1"/>
  <c r="M9" i="1"/>
  <c r="M10" i="1"/>
  <c r="M11" i="1"/>
  <c r="M12" i="1"/>
  <c r="M13" i="1"/>
  <c r="M14" i="1"/>
  <c r="M15" i="1"/>
  <c r="M16" i="1"/>
  <c r="M17" i="1"/>
  <c r="M18" i="1"/>
  <c r="C61" i="6" l="1"/>
  <c r="L17" i="6" s="1"/>
  <c r="K3" i="6"/>
  <c r="L15" i="6" l="1"/>
  <c r="L16" i="6"/>
  <c r="R4" i="6"/>
  <c r="S4" i="6" s="1"/>
  <c r="R5" i="6"/>
  <c r="S5" i="6" s="1"/>
  <c r="R6" i="6"/>
  <c r="R7" i="6"/>
  <c r="S7" i="6" s="1"/>
  <c r="R8" i="6"/>
  <c r="S8" i="6" s="1"/>
  <c r="R9" i="6"/>
  <c r="S9" i="6" s="1"/>
  <c r="R10" i="6"/>
  <c r="S10" i="6" s="1"/>
  <c r="R11" i="6"/>
  <c r="S11" i="6" s="1"/>
  <c r="R12" i="6"/>
  <c r="S12" i="6" s="1"/>
  <c r="R13" i="6"/>
  <c r="S13" i="6" s="1"/>
  <c r="R14" i="6"/>
  <c r="R15" i="6"/>
  <c r="S15" i="6" s="1"/>
  <c r="R16" i="6"/>
  <c r="S16" i="6" s="1"/>
  <c r="R17" i="6"/>
  <c r="S17" i="6" s="1"/>
  <c r="R18" i="6"/>
  <c r="R19" i="6"/>
  <c r="S19" i="6" s="1"/>
  <c r="R20" i="6"/>
  <c r="S20" i="6" s="1"/>
  <c r="R21" i="6"/>
  <c r="S21" i="6" s="1"/>
  <c r="R22" i="6"/>
  <c r="R23" i="6"/>
  <c r="R3" i="6"/>
  <c r="S6" i="6"/>
  <c r="S14" i="6"/>
  <c r="S18" i="6"/>
  <c r="S22" i="6"/>
  <c r="S23" i="6"/>
  <c r="S3" i="6"/>
  <c r="P4" i="6"/>
  <c r="Q4" i="6" s="1"/>
  <c r="P5" i="6"/>
  <c r="Q5" i="6" s="1"/>
  <c r="P6" i="6"/>
  <c r="Q6" i="6" s="1"/>
  <c r="P7" i="6"/>
  <c r="Q7" i="6" s="1"/>
  <c r="P8" i="6"/>
  <c r="Q8" i="6" s="1"/>
  <c r="P9" i="6"/>
  <c r="Q9" i="6" s="1"/>
  <c r="P10" i="6"/>
  <c r="Q10" i="6" s="1"/>
  <c r="P11" i="6"/>
  <c r="Q11" i="6" s="1"/>
  <c r="P12" i="6"/>
  <c r="Q12" i="6" s="1"/>
  <c r="P13" i="6"/>
  <c r="Q13" i="6" s="1"/>
  <c r="P15" i="6"/>
  <c r="Q15" i="6" s="1"/>
  <c r="P18" i="6"/>
  <c r="Q18" i="6" s="1"/>
  <c r="P19" i="6"/>
  <c r="Q19" i="6" s="1"/>
  <c r="P20" i="6"/>
  <c r="Q20" i="6" s="1"/>
  <c r="P21" i="6"/>
  <c r="Q21" i="6" s="1"/>
  <c r="P3" i="6"/>
  <c r="Q3" i="6" s="1"/>
  <c r="S24" i="6" l="1"/>
  <c r="K4" i="6"/>
  <c r="K14" i="6"/>
  <c r="K15" i="6"/>
  <c r="K16" i="6"/>
  <c r="K17" i="6"/>
  <c r="K18" i="6"/>
  <c r="L18" i="6" s="1"/>
  <c r="K19" i="6"/>
  <c r="L19" i="6" s="1"/>
  <c r="G22" i="6"/>
  <c r="G23" i="6" s="1"/>
  <c r="K23" i="6" s="1"/>
  <c r="L23" i="6" s="1"/>
  <c r="C55" i="6"/>
  <c r="C48" i="6"/>
  <c r="G20" i="6" s="1"/>
  <c r="G21" i="6" s="1"/>
  <c r="K21" i="6" s="1"/>
  <c r="L21" i="6" s="1"/>
  <c r="C43" i="6"/>
  <c r="G5" i="6" l="1"/>
  <c r="G6" i="6" s="1"/>
  <c r="L14" i="6"/>
  <c r="K22" i="6"/>
  <c r="L22" i="6" s="1"/>
  <c r="O22" i="6" s="1"/>
  <c r="K5" i="6"/>
  <c r="K20" i="6"/>
  <c r="L20" i="6" s="1"/>
  <c r="C24" i="6"/>
  <c r="U13" i="6"/>
  <c r="T13" i="6"/>
  <c r="U23" i="6"/>
  <c r="T23" i="6"/>
  <c r="O23" i="6"/>
  <c r="N23" i="6"/>
  <c r="U22" i="6"/>
  <c r="T22" i="6"/>
  <c r="N22" i="6"/>
  <c r="U15" i="6"/>
  <c r="T15" i="6"/>
  <c r="O15" i="6"/>
  <c r="U17" i="6"/>
  <c r="T17" i="6"/>
  <c r="N17" i="6"/>
  <c r="U16" i="6"/>
  <c r="T16" i="6"/>
  <c r="O16" i="6"/>
  <c r="G7" i="6" l="1"/>
  <c r="K6" i="6"/>
  <c r="L5" i="6"/>
  <c r="L6" i="6"/>
  <c r="O17" i="6"/>
  <c r="N15" i="6"/>
  <c r="N16" i="6"/>
  <c r="R24" i="6"/>
  <c r="L3" i="6"/>
  <c r="L4" i="6"/>
  <c r="G8" i="6" l="1"/>
  <c r="K7" i="6"/>
  <c r="L7" i="6"/>
  <c r="T3" i="6"/>
  <c r="U3" i="6"/>
  <c r="O3" i="6"/>
  <c r="O4" i="6"/>
  <c r="O5" i="6"/>
  <c r="O6" i="6"/>
  <c r="O7" i="6"/>
  <c r="O14" i="6"/>
  <c r="O18" i="6"/>
  <c r="O19" i="6"/>
  <c r="O20" i="6"/>
  <c r="O21" i="6"/>
  <c r="N31" i="7"/>
  <c r="P31" i="7" s="1"/>
  <c r="N30" i="7"/>
  <c r="N29" i="7"/>
  <c r="P29" i="7" s="1"/>
  <c r="N28" i="7"/>
  <c r="P28" i="7" s="1"/>
  <c r="N27" i="7"/>
  <c r="N26" i="7"/>
  <c r="P26" i="7" s="1"/>
  <c r="N25" i="7"/>
  <c r="P25" i="7" s="1"/>
  <c r="N24" i="7"/>
  <c r="P24" i="7" s="1"/>
  <c r="N23" i="7"/>
  <c r="N22" i="7"/>
  <c r="N21" i="7"/>
  <c r="P21" i="7" s="1"/>
  <c r="N20" i="7"/>
  <c r="P20" i="7" s="1"/>
  <c r="N19" i="7"/>
  <c r="P19" i="7" s="1"/>
  <c r="N18" i="7"/>
  <c r="P18" i="7" s="1"/>
  <c r="N17" i="7"/>
  <c r="P17" i="7" s="1"/>
  <c r="N16" i="7"/>
  <c r="P16" i="7" s="1"/>
  <c r="N15" i="7"/>
  <c r="N14" i="7"/>
  <c r="N13" i="7"/>
  <c r="P13" i="7" s="1"/>
  <c r="N12" i="7"/>
  <c r="P12" i="7" s="1"/>
  <c r="N11" i="7"/>
  <c r="P11" i="7" s="1"/>
  <c r="N10" i="7"/>
  <c r="P10" i="7" s="1"/>
  <c r="N9" i="7"/>
  <c r="P9" i="7" s="1"/>
  <c r="N8" i="7"/>
  <c r="P8" i="7" s="1"/>
  <c r="N7" i="7"/>
  <c r="P7" i="7" s="1"/>
  <c r="N6" i="7"/>
  <c r="P6" i="7" s="1"/>
  <c r="N5" i="7"/>
  <c r="N4" i="7"/>
  <c r="P4" i="7" s="1"/>
  <c r="N3" i="7"/>
  <c r="N40" i="7"/>
  <c r="M40" i="7"/>
  <c r="L40" i="7"/>
  <c r="K40" i="7"/>
  <c r="C40" i="7"/>
  <c r="P39" i="7"/>
  <c r="O39" i="7"/>
  <c r="P38" i="7"/>
  <c r="O38" i="7"/>
  <c r="I38" i="7"/>
  <c r="P37" i="7"/>
  <c r="O37" i="7"/>
  <c r="I37" i="7"/>
  <c r="P36" i="7"/>
  <c r="O36" i="7"/>
  <c r="I36" i="7"/>
  <c r="P35" i="7"/>
  <c r="O35" i="7"/>
  <c r="I35" i="7"/>
  <c r="P34" i="7"/>
  <c r="O34" i="7"/>
  <c r="I34" i="7"/>
  <c r="P33" i="7"/>
  <c r="O33" i="7"/>
  <c r="I33" i="7"/>
  <c r="M32" i="7"/>
  <c r="L32" i="7"/>
  <c r="K32" i="7"/>
  <c r="C32" i="7"/>
  <c r="O31" i="7"/>
  <c r="I31" i="7"/>
  <c r="J31" i="7" s="1"/>
  <c r="P30" i="7"/>
  <c r="O30" i="7"/>
  <c r="I30" i="7"/>
  <c r="J30" i="7" s="1"/>
  <c r="O29" i="7"/>
  <c r="I29" i="7"/>
  <c r="J29" i="7" s="1"/>
  <c r="O28" i="7"/>
  <c r="I28" i="7"/>
  <c r="J28" i="7" s="1"/>
  <c r="P27" i="7"/>
  <c r="O27" i="7"/>
  <c r="I27" i="7"/>
  <c r="J27" i="7" s="1"/>
  <c r="O26" i="7"/>
  <c r="I26" i="7"/>
  <c r="J26" i="7" s="1"/>
  <c r="O25" i="7"/>
  <c r="I25" i="7"/>
  <c r="J25" i="7" s="1"/>
  <c r="O24" i="7"/>
  <c r="I24" i="7"/>
  <c r="J24" i="7" s="1"/>
  <c r="P23" i="7"/>
  <c r="O23" i="7"/>
  <c r="I23" i="7"/>
  <c r="J23" i="7" s="1"/>
  <c r="P22" i="7"/>
  <c r="O22" i="7"/>
  <c r="I22" i="7"/>
  <c r="J22" i="7" s="1"/>
  <c r="O21" i="7"/>
  <c r="I21" i="7"/>
  <c r="J21" i="7" s="1"/>
  <c r="O20" i="7"/>
  <c r="I20" i="7"/>
  <c r="J20" i="7" s="1"/>
  <c r="O19" i="7"/>
  <c r="I19" i="7"/>
  <c r="J19" i="7" s="1"/>
  <c r="O18" i="7"/>
  <c r="I18" i="7"/>
  <c r="J18" i="7" s="1"/>
  <c r="O17" i="7"/>
  <c r="I17" i="7"/>
  <c r="J17" i="7" s="1"/>
  <c r="O16" i="7"/>
  <c r="I16" i="7"/>
  <c r="J16" i="7" s="1"/>
  <c r="P15" i="7"/>
  <c r="O15" i="7"/>
  <c r="I15" i="7"/>
  <c r="J15" i="7" s="1"/>
  <c r="P14" i="7"/>
  <c r="O14" i="7"/>
  <c r="I14" i="7"/>
  <c r="J14" i="7" s="1"/>
  <c r="O13" i="7"/>
  <c r="I13" i="7"/>
  <c r="J13" i="7" s="1"/>
  <c r="O12" i="7"/>
  <c r="I12" i="7"/>
  <c r="J12" i="7" s="1"/>
  <c r="O11" i="7"/>
  <c r="I11" i="7"/>
  <c r="J11" i="7" s="1"/>
  <c r="O10" i="7"/>
  <c r="I10" i="7"/>
  <c r="J10" i="7" s="1"/>
  <c r="O9" i="7"/>
  <c r="I9" i="7"/>
  <c r="J9" i="7" s="1"/>
  <c r="O8" i="7"/>
  <c r="I8" i="7"/>
  <c r="J8" i="7" s="1"/>
  <c r="O7" i="7"/>
  <c r="I7" i="7"/>
  <c r="J7" i="7" s="1"/>
  <c r="O6" i="7"/>
  <c r="I6" i="7"/>
  <c r="J6" i="7" s="1"/>
  <c r="P5" i="7"/>
  <c r="O5" i="7"/>
  <c r="I5" i="7"/>
  <c r="J5" i="7" s="1"/>
  <c r="O4" i="7"/>
  <c r="I4" i="7"/>
  <c r="J4" i="7" s="1"/>
  <c r="P3" i="7"/>
  <c r="O3" i="7"/>
  <c r="I3" i="7"/>
  <c r="J3" i="7" s="1"/>
  <c r="N32" i="7" l="1"/>
  <c r="G9" i="6"/>
  <c r="K8" i="6"/>
  <c r="L8" i="6"/>
  <c r="O8" i="6" s="1"/>
  <c r="O40" i="7"/>
  <c r="P40" i="7"/>
  <c r="P32" i="7"/>
  <c r="O32" i="7"/>
  <c r="G10" i="6" l="1"/>
  <c r="K9" i="6"/>
  <c r="L9" i="6"/>
  <c r="O9" i="6" s="1"/>
  <c r="U31" i="6"/>
  <c r="U30" i="6"/>
  <c r="U29" i="6"/>
  <c r="U28" i="6"/>
  <c r="U27" i="6"/>
  <c r="U26" i="6"/>
  <c r="U25" i="6"/>
  <c r="U4" i="6"/>
  <c r="U5" i="6"/>
  <c r="U6" i="6"/>
  <c r="U7" i="6"/>
  <c r="U8" i="6"/>
  <c r="U9" i="6"/>
  <c r="U10" i="6"/>
  <c r="U11" i="6"/>
  <c r="U12" i="6"/>
  <c r="U14" i="6"/>
  <c r="U18" i="6"/>
  <c r="U19" i="6"/>
  <c r="U20" i="6"/>
  <c r="U21" i="6"/>
  <c r="T26" i="6"/>
  <c r="T27" i="6"/>
  <c r="T28" i="6"/>
  <c r="T29" i="6"/>
  <c r="T30" i="6"/>
  <c r="T31" i="6"/>
  <c r="T25" i="6"/>
  <c r="T4" i="6"/>
  <c r="T5" i="6"/>
  <c r="T6" i="6"/>
  <c r="T7" i="6"/>
  <c r="T8" i="6"/>
  <c r="T9" i="6"/>
  <c r="T10" i="6"/>
  <c r="T11" i="6"/>
  <c r="T12" i="6"/>
  <c r="T14" i="6"/>
  <c r="T18" i="6"/>
  <c r="T19" i="6"/>
  <c r="T20" i="6"/>
  <c r="T21" i="6"/>
  <c r="N4" i="6"/>
  <c r="N5" i="6"/>
  <c r="N6" i="6"/>
  <c r="N7" i="6"/>
  <c r="N8" i="6"/>
  <c r="N9" i="6"/>
  <c r="N14" i="6"/>
  <c r="N18" i="6"/>
  <c r="N19" i="6"/>
  <c r="N20" i="6"/>
  <c r="N21" i="6"/>
  <c r="N25" i="6"/>
  <c r="N26" i="6"/>
  <c r="N27" i="6"/>
  <c r="N28" i="6"/>
  <c r="N29" i="6"/>
  <c r="N30" i="6"/>
  <c r="S32" i="6"/>
  <c r="R32" i="6"/>
  <c r="Q32" i="6"/>
  <c r="P32" i="6"/>
  <c r="Q24" i="6"/>
  <c r="P24" i="6"/>
  <c r="C32" i="6"/>
  <c r="M4" i="1"/>
  <c r="M5" i="1"/>
  <c r="M3" i="1"/>
  <c r="G11" i="6" l="1"/>
  <c r="K10" i="6"/>
  <c r="L10" i="6"/>
  <c r="T24" i="6"/>
  <c r="U24" i="6"/>
  <c r="U32" i="6"/>
  <c r="T32" i="6"/>
  <c r="L5" i="5"/>
  <c r="M5" i="5" s="1"/>
  <c r="N5" i="5" s="1"/>
  <c r="L6" i="5"/>
  <c r="M6" i="5" s="1"/>
  <c r="N6" i="5" s="1"/>
  <c r="L7" i="5"/>
  <c r="M7" i="5" s="1"/>
  <c r="N7" i="5" s="1"/>
  <c r="L8" i="5"/>
  <c r="M8" i="5" s="1"/>
  <c r="N8" i="5" s="1"/>
  <c r="L9" i="5"/>
  <c r="M9" i="5" s="1"/>
  <c r="N9" i="5" s="1"/>
  <c r="L4" i="5"/>
  <c r="M4" i="5" s="1"/>
  <c r="N4" i="5" s="1"/>
  <c r="K9" i="5"/>
  <c r="J9" i="5"/>
  <c r="H9" i="5"/>
  <c r="K8" i="5"/>
  <c r="J8" i="5"/>
  <c r="H8" i="5"/>
  <c r="K7" i="5"/>
  <c r="J7" i="5"/>
  <c r="H7" i="5"/>
  <c r="K6" i="5"/>
  <c r="J6" i="5"/>
  <c r="H6" i="5"/>
  <c r="K5" i="5"/>
  <c r="J5" i="5"/>
  <c r="H5" i="5"/>
  <c r="K4" i="5"/>
  <c r="J4" i="5"/>
  <c r="H4" i="5"/>
  <c r="U4" i="4"/>
  <c r="U33" i="4" s="1"/>
  <c r="U5" i="4"/>
  <c r="U6" i="4"/>
  <c r="U7" i="4"/>
  <c r="U8" i="4"/>
  <c r="U9" i="4"/>
  <c r="U10" i="4"/>
  <c r="U11" i="4"/>
  <c r="U12" i="4"/>
  <c r="U13" i="4"/>
  <c r="U14" i="4"/>
  <c r="U15" i="4"/>
  <c r="U16" i="4"/>
  <c r="U17" i="4"/>
  <c r="U18" i="4"/>
  <c r="U19" i="4"/>
  <c r="U20" i="4"/>
  <c r="U21" i="4"/>
  <c r="U22" i="4"/>
  <c r="U23" i="4"/>
  <c r="U24" i="4"/>
  <c r="U25" i="4"/>
  <c r="U26" i="4"/>
  <c r="U27" i="4"/>
  <c r="U28" i="4"/>
  <c r="U29" i="4"/>
  <c r="U30" i="4"/>
  <c r="U31" i="4"/>
  <c r="U32" i="4"/>
  <c r="P4" i="4"/>
  <c r="P33" i="4" s="1"/>
  <c r="P5" i="4"/>
  <c r="P6" i="4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V31" i="4" s="1"/>
  <c r="W31" i="4" s="1"/>
  <c r="P32" i="4"/>
  <c r="T32" i="4"/>
  <c r="S32" i="4"/>
  <c r="Q32" i="4"/>
  <c r="T31" i="4"/>
  <c r="S31" i="4"/>
  <c r="Q31" i="4"/>
  <c r="T30" i="4"/>
  <c r="S30" i="4"/>
  <c r="Q30" i="4"/>
  <c r="T29" i="4"/>
  <c r="S29" i="4"/>
  <c r="Q29" i="4"/>
  <c r="T28" i="4"/>
  <c r="S28" i="4"/>
  <c r="Q28" i="4"/>
  <c r="T27" i="4"/>
  <c r="S27" i="4"/>
  <c r="Q27" i="4"/>
  <c r="T26" i="4"/>
  <c r="S26" i="4"/>
  <c r="Q26" i="4"/>
  <c r="T25" i="4"/>
  <c r="S25" i="4"/>
  <c r="Q25" i="4"/>
  <c r="T24" i="4"/>
  <c r="S24" i="4"/>
  <c r="Q24" i="4"/>
  <c r="T23" i="4"/>
  <c r="S23" i="4"/>
  <c r="Q23" i="4"/>
  <c r="T22" i="4"/>
  <c r="S22" i="4"/>
  <c r="Q22" i="4"/>
  <c r="T21" i="4"/>
  <c r="S21" i="4"/>
  <c r="Q21" i="4"/>
  <c r="T20" i="4"/>
  <c r="S20" i="4"/>
  <c r="Q20" i="4"/>
  <c r="V19" i="4"/>
  <c r="W19" i="4" s="1"/>
  <c r="T19" i="4"/>
  <c r="S19" i="4"/>
  <c r="Q19" i="4"/>
  <c r="T18" i="4"/>
  <c r="S18" i="4"/>
  <c r="Q18" i="4"/>
  <c r="T17" i="4"/>
  <c r="S17" i="4"/>
  <c r="Q17" i="4"/>
  <c r="T16" i="4"/>
  <c r="S16" i="4"/>
  <c r="Q16" i="4"/>
  <c r="T15" i="4"/>
  <c r="S15" i="4"/>
  <c r="Q15" i="4"/>
  <c r="T14" i="4"/>
  <c r="S14" i="4"/>
  <c r="Q14" i="4"/>
  <c r="T13" i="4"/>
  <c r="S13" i="4"/>
  <c r="Q13" i="4"/>
  <c r="T12" i="4"/>
  <c r="S12" i="4"/>
  <c r="Q12" i="4"/>
  <c r="T11" i="4"/>
  <c r="S11" i="4"/>
  <c r="Q11" i="4"/>
  <c r="T10" i="4"/>
  <c r="S10" i="4"/>
  <c r="Q10" i="4"/>
  <c r="T9" i="4"/>
  <c r="S9" i="4"/>
  <c r="Q9" i="4"/>
  <c r="T8" i="4"/>
  <c r="S8" i="4"/>
  <c r="Q8" i="4"/>
  <c r="T7" i="4"/>
  <c r="S7" i="4"/>
  <c r="Q7" i="4"/>
  <c r="T6" i="4"/>
  <c r="S6" i="4"/>
  <c r="Q6" i="4"/>
  <c r="T5" i="4"/>
  <c r="S5" i="4"/>
  <c r="Q5" i="4"/>
  <c r="T4" i="4"/>
  <c r="S4" i="4"/>
  <c r="Q4" i="4"/>
  <c r="V23" i="4" l="1"/>
  <c r="W23" i="4" s="1"/>
  <c r="V11" i="4"/>
  <c r="W11" i="4" s="1"/>
  <c r="V27" i="4"/>
  <c r="W27" i="4" s="1"/>
  <c r="V15" i="4"/>
  <c r="W15" i="4" s="1"/>
  <c r="V26" i="4"/>
  <c r="W26" i="4" s="1"/>
  <c r="V14" i="4"/>
  <c r="W14" i="4" s="1"/>
  <c r="V7" i="4"/>
  <c r="W7" i="4" s="1"/>
  <c r="O10" i="6"/>
  <c r="N10" i="6"/>
  <c r="G12" i="6"/>
  <c r="K11" i="6"/>
  <c r="L11" i="6"/>
  <c r="V30" i="4"/>
  <c r="W30" i="4" s="1"/>
  <c r="V22" i="4"/>
  <c r="W22" i="4" s="1"/>
  <c r="V18" i="4"/>
  <c r="W18" i="4" s="1"/>
  <c r="V10" i="4"/>
  <c r="W10" i="4" s="1"/>
  <c r="V6" i="4"/>
  <c r="W6" i="4" s="1"/>
  <c r="V32" i="4"/>
  <c r="W32" i="4" s="1"/>
  <c r="V28" i="4"/>
  <c r="W28" i="4" s="1"/>
  <c r="V24" i="4"/>
  <c r="W24" i="4" s="1"/>
  <c r="V20" i="4"/>
  <c r="W20" i="4" s="1"/>
  <c r="V16" i="4"/>
  <c r="W16" i="4" s="1"/>
  <c r="V12" i="4"/>
  <c r="W12" i="4" s="1"/>
  <c r="V8" i="4"/>
  <c r="W8" i="4" s="1"/>
  <c r="V33" i="4"/>
  <c r="W33" i="4" s="1"/>
  <c r="V29" i="4"/>
  <c r="W29" i="4" s="1"/>
  <c r="V25" i="4"/>
  <c r="W25" i="4" s="1"/>
  <c r="V21" i="4"/>
  <c r="W21" i="4" s="1"/>
  <c r="V17" i="4"/>
  <c r="W17" i="4" s="1"/>
  <c r="V13" i="4"/>
  <c r="W13" i="4" s="1"/>
  <c r="V9" i="4"/>
  <c r="W9" i="4" s="1"/>
  <c r="V5" i="4"/>
  <c r="W5" i="4" s="1"/>
  <c r="V4" i="4"/>
  <c r="W4" i="4" s="1"/>
  <c r="L10" i="5"/>
  <c r="M10" i="5" s="1"/>
  <c r="N10" i="5" s="1"/>
  <c r="G13" i="6" l="1"/>
  <c r="K12" i="6"/>
  <c r="L12" i="6"/>
  <c r="O11" i="6"/>
  <c r="N11" i="6"/>
  <c r="L13" i="6" l="1"/>
  <c r="K13" i="6"/>
  <c r="O12" i="6"/>
  <c r="N12" i="6"/>
  <c r="O13" i="6" l="1"/>
  <c r="N13" i="6"/>
</calcChain>
</file>

<file path=xl/sharedStrings.xml><?xml version="1.0" encoding="utf-8"?>
<sst xmlns="http://schemas.openxmlformats.org/spreadsheetml/2006/main" count="356" uniqueCount="240">
  <si>
    <t>ANEXO VI - PESQUISA DE SALÁRIOS</t>
  </si>
  <si>
    <t>POSTOS</t>
  </si>
  <si>
    <t>CBO</t>
  </si>
  <si>
    <t>Quant. Postos</t>
  </si>
  <si>
    <t>Quant. Empregados</t>
  </si>
  <si>
    <t>CONVENÇÃO SINTRAINDISTAL</t>
  </si>
  <si>
    <t>Contrato INCQS</t>
  </si>
  <si>
    <t>Contrato  WEngenharia Biomanguinhos</t>
  </si>
  <si>
    <t>Glassdor</t>
  </si>
  <si>
    <t>CAGED</t>
  </si>
  <si>
    <t>MÉDIA DA PESQUISA</t>
  </si>
  <si>
    <t>SALÁRIO BASE MENSAL</t>
  </si>
  <si>
    <t>SALÁRIO BASE ANUAL</t>
  </si>
  <si>
    <t>Engenheiro Mecânico</t>
  </si>
  <si>
    <t>2144-05</t>
  </si>
  <si>
    <t>Supervisor de Manutenção de Aparelhos Térmicos, de Climatização e de Refrigeração</t>
  </si>
  <si>
    <t>9101-10</t>
  </si>
  <si>
    <t>Encarregado de Turma</t>
  </si>
  <si>
    <t>9101-05</t>
  </si>
  <si>
    <t>Técnico Mecânico II</t>
  </si>
  <si>
    <t>3141-10</t>
  </si>
  <si>
    <t>Técnico Mecânico I</t>
  </si>
  <si>
    <t>Auxiliar mecânico de ar-condicionado</t>
  </si>
  <si>
    <t>9112-05</t>
  </si>
  <si>
    <t>Operador de instalação de ar-condicionado</t>
  </si>
  <si>
    <t>8625-15</t>
  </si>
  <si>
    <t>Técnico de planejamento e programação da manutenção</t>
  </si>
  <si>
    <t>3911-30</t>
  </si>
  <si>
    <t>Operador de sistema / Programador</t>
  </si>
  <si>
    <t>3172-05</t>
  </si>
  <si>
    <t>Técnico em Automação Industrial</t>
  </si>
  <si>
    <t>3001-05</t>
  </si>
  <si>
    <t>Auxiliar de Automação</t>
  </si>
  <si>
    <t>3132-15</t>
  </si>
  <si>
    <t>Técnico Eletricista</t>
  </si>
  <si>
    <t>3131-20</t>
  </si>
  <si>
    <t>Auxiliar Eletricista</t>
  </si>
  <si>
    <t>7156-15</t>
  </si>
  <si>
    <t>Comprador</t>
  </si>
  <si>
    <t>3542-05</t>
  </si>
  <si>
    <t>Analista de controle técnico de manutenção</t>
  </si>
  <si>
    <t>3911-45</t>
  </si>
  <si>
    <t>Técnico em Segurança do Trabalho</t>
  </si>
  <si>
    <t>3516-05</t>
  </si>
  <si>
    <t>Pesquisa realizada no dia 05/10/2022</t>
  </si>
  <si>
    <t>Quantidade em kg por refeição (Homem Adulto):</t>
  </si>
  <si>
    <t>Restaurante</t>
  </si>
  <si>
    <t>Preço/kg</t>
  </si>
  <si>
    <t>Qtd</t>
  </si>
  <si>
    <t>Valor R$</t>
  </si>
  <si>
    <t>Asfoc (kilo)</t>
  </si>
  <si>
    <t>Expansão (kilo)</t>
  </si>
  <si>
    <t>Bio (kilo)</t>
  </si>
  <si>
    <t>Cantina Asfoc</t>
  </si>
  <si>
    <t>Prato 1</t>
  </si>
  <si>
    <t>Prato 2</t>
  </si>
  <si>
    <t>Prato 3</t>
  </si>
  <si>
    <t>Prato 4</t>
  </si>
  <si>
    <t>Média</t>
  </si>
  <si>
    <t>Cantina da Quadra</t>
  </si>
  <si>
    <t>Prato 5</t>
  </si>
  <si>
    <t>Trenzinho</t>
  </si>
  <si>
    <t>Média Refeição</t>
  </si>
  <si>
    <t>Bebida - Guaracamp</t>
  </si>
  <si>
    <t>Média Total</t>
  </si>
  <si>
    <t>Fonte: Acessado em 06/10 às 16:55.</t>
  </si>
  <si>
    <t>https://www.valoresminimospat.com.br/valores-minimos-de-refeicao</t>
  </si>
  <si>
    <t>https://www.precomediosodexo.com.br/</t>
  </si>
  <si>
    <t>\we</t>
  </si>
  <si>
    <t>AA:P</t>
  </si>
  <si>
    <t>COC  SM21 SINTRAINDISTAL</t>
  </si>
  <si>
    <t>FAR SERES SINTRACONST</t>
  </si>
  <si>
    <t>INCQS ALE&amp;DAN  SINTRACONST</t>
  </si>
  <si>
    <t>CONVENÇÃO  SINDUSCON X SINTRACONST</t>
  </si>
  <si>
    <t>ENSP SM21  SINTRACONST</t>
  </si>
  <si>
    <t>COGIC SM21 SINTRAINDISTAL</t>
  </si>
  <si>
    <t>MÉDIA</t>
  </si>
  <si>
    <t>PROPOSTA CONVENÇÃO SINDUSCON</t>
  </si>
  <si>
    <t>DIFERENÇA DO ATUAL $</t>
  </si>
  <si>
    <t>DIFERENÇA DO ATUAL %</t>
  </si>
  <si>
    <t>TOTAL MENSAL PROPOSTO</t>
  </si>
  <si>
    <t>INCREMENTO MENSAL $</t>
  </si>
  <si>
    <t>INCREMENTO ANUAL $</t>
  </si>
  <si>
    <t>Servente</t>
  </si>
  <si>
    <t xml:space="preserve">Auxiliar - Manutenção Civil </t>
  </si>
  <si>
    <t>Oficial - Manutenção Civil - Armador</t>
  </si>
  <si>
    <t>Oficial - Manutenção Civil - Elétrica - Plantão</t>
  </si>
  <si>
    <t>Encarregado de Turma - Manutenção Civil</t>
  </si>
  <si>
    <t>Mestre - Manutenção Civil (44h semanais)</t>
  </si>
  <si>
    <t>(*) SENGE/SINAENCO/SEAC/SINTEC/SINDISERVIÇOS/SINDUSCON (DF)</t>
  </si>
  <si>
    <t>(**) 9 LOTES</t>
  </si>
  <si>
    <t xml:space="preserve">FONTES </t>
  </si>
  <si>
    <t>MPU/RJ ENGEPARK SINTRAINDISTAL</t>
  </si>
  <si>
    <t>CGU/DF GRUPO RCS VÁRIOS (*)</t>
  </si>
  <si>
    <t>INTO/RJ MPE SINTRAINDISTAL</t>
  </si>
  <si>
    <t>INSS/RJ AIGLE EMPR. SINTRACONST</t>
  </si>
  <si>
    <t>M.ESPORTE ENGEPARK  SINTRAINDISTAL</t>
  </si>
  <si>
    <t>INSS/RJ MRO SERVIÇOS SINTRACONST</t>
  </si>
  <si>
    <t>MPMilitar/DF ORION TELEC. SINTRAINDISTAL</t>
  </si>
  <si>
    <t>SINE (MERCADO)</t>
  </si>
  <si>
    <t>COGIC SM21 MENSAL ATUAL</t>
  </si>
  <si>
    <t>Auxiliar - Manutenção Civil (Pintor)</t>
  </si>
  <si>
    <t xml:space="preserve">Auxiliar - Manutenção Elétrica </t>
  </si>
  <si>
    <t>Auxiliar - Manutenção Civil Plantão</t>
  </si>
  <si>
    <t>Meio-oficial - Manutenção Civil</t>
  </si>
  <si>
    <t>Meio-oficial - Manutenção Civil (Pintor)</t>
  </si>
  <si>
    <t xml:space="preserve">Meio-oficial - Manutenção Elétrica </t>
  </si>
  <si>
    <t>Oficial - Manutenção Civil - Carpinteiro de Forma</t>
  </si>
  <si>
    <t>Oficial - Manutenção Civil - Marceneiro</t>
  </si>
  <si>
    <t>Oficial - Manutenção Civil - Pedreiro</t>
  </si>
  <si>
    <t>Oficial - Manutenção Civil - Pintor</t>
  </si>
  <si>
    <t>Oficial - Manutenção Civil - Serralheiro</t>
  </si>
  <si>
    <t>Oficial - Manutenção Civil - Vidraceiro</t>
  </si>
  <si>
    <t>Oficial - Manutenção Civil - Elétrica</t>
  </si>
  <si>
    <t>Oficial - Manutenção Civil - Bombeiro Hidráulico</t>
  </si>
  <si>
    <t>Oficial - Manutenção Civil - Bombeiro Hidráulico - Plantão</t>
  </si>
  <si>
    <t>Oficial - Manutenção Civil</t>
  </si>
  <si>
    <t>Encarregado de Turma - Manutenção Civil (Pintor)</t>
  </si>
  <si>
    <t>Encarregado de Turma - Manutenção Civil - Elétrica</t>
  </si>
  <si>
    <t>Mestre - Elétrica (44h semanais)</t>
  </si>
  <si>
    <t xml:space="preserve"> </t>
  </si>
  <si>
    <t>ENGENHEIRO - COORDENADOR DA EQUIPE</t>
  </si>
  <si>
    <t>TÉCNICO EDIFICAÇÕES</t>
  </si>
  <si>
    <t>ASSIST DE RESTAURAÇÃO</t>
  </si>
  <si>
    <t>ANALISTA CONTR QUALIDADE</t>
  </si>
  <si>
    <t>ELETRECISTA</t>
  </si>
  <si>
    <t>MEIO OFICIAL ELETRECISTA</t>
  </si>
  <si>
    <t>ENCANADOR</t>
  </si>
  <si>
    <t>PEDREIRO</t>
  </si>
  <si>
    <t>OFICIAL DE MANUTENÇÃO</t>
  </si>
  <si>
    <t>PINTOR DE MANUTENÇÃO</t>
  </si>
  <si>
    <t>SERRALHEIRO DE MANUTENÇÃO</t>
  </si>
  <si>
    <t>MARCENEIRO DE MANUTENÇÃO</t>
  </si>
  <si>
    <t>MECANICO DE MANUTENÇÃO</t>
  </si>
  <si>
    <t>SERVENTE DE MANUTENÇÃO</t>
  </si>
  <si>
    <t>MOTORISTA TRENZINHO</t>
  </si>
  <si>
    <t>PROPOSTA COM BASE NOS SALÁRIOS PRATICADOS NO MERCADO</t>
  </si>
  <si>
    <t>POSTOS COGIC</t>
  </si>
  <si>
    <t>QUANT. COGIC</t>
  </si>
  <si>
    <t>INCQS    ALE&amp;DAN  SINTRACONST</t>
  </si>
  <si>
    <t>ENSP                    SM21  SINTRACONST</t>
  </si>
  <si>
    <t>COC                   SM21 SINTRAINDISTAL</t>
  </si>
  <si>
    <t>SINE     (TRABALHA BRASIL)</t>
  </si>
  <si>
    <t xml:space="preserve">COGIC SM21 SINTRAINDISTAL </t>
  </si>
  <si>
    <t>CUSTO COGIC POR POSTO</t>
  </si>
  <si>
    <t>MÉDIA SALÁRIOS</t>
  </si>
  <si>
    <t xml:space="preserve">PROPOSTA SALÁRIOS </t>
  </si>
  <si>
    <t>PROPOSTA CUSTO MENSAL</t>
  </si>
  <si>
    <t>DIFERENÇA SALÁRIO ATUAL $</t>
  </si>
  <si>
    <t>DIFERENÇA SALÁRIO ATUAL %</t>
  </si>
  <si>
    <t xml:space="preserve">COGIC  CUSTO MENSAL TOTAL </t>
  </si>
  <si>
    <t>COGIC  CUSTO ANUAL TOTAL</t>
  </si>
  <si>
    <t>TOTAL ANUAL PROPOSTO</t>
  </si>
  <si>
    <t>NÍVEL 1</t>
  </si>
  <si>
    <t>Auxiliar - Manutenção Civil / Meio -Oficial</t>
  </si>
  <si>
    <t xml:space="preserve">Auxiliar - Manutenção/ Meio - oficial Elétrica </t>
  </si>
  <si>
    <t>NÍVEL 2</t>
  </si>
  <si>
    <t>Oficial - Manutenção Civil - Serralheiro / Funileiro</t>
  </si>
  <si>
    <t>Oficial - Manutenção Civil - Bombeiro Hidráulico / Gasista</t>
  </si>
  <si>
    <t>Operador de Sistema</t>
  </si>
  <si>
    <t>NÍVEL 3</t>
  </si>
  <si>
    <t>Técnico em Eletrotécnica I</t>
  </si>
  <si>
    <t>Técnico de Qualidade</t>
  </si>
  <si>
    <t>Técnico em segurança do trabalho</t>
  </si>
  <si>
    <t>NÍVEL 4</t>
  </si>
  <si>
    <t>Tecnico em Edificações II (Encarregado)</t>
  </si>
  <si>
    <t>Técnico em eletrotécnica II ou Encarregado - Elétrica</t>
  </si>
  <si>
    <t>NÍVEL 5</t>
  </si>
  <si>
    <t xml:space="preserve">Técnico em edificações III ou Mestre - Manutenção Civil </t>
  </si>
  <si>
    <t xml:space="preserve">Técnico em Eletrotécnica III ou Mestre - Elétrica </t>
  </si>
  <si>
    <t>NÍVEL 6</t>
  </si>
  <si>
    <t>Engenheiro Civil</t>
  </si>
  <si>
    <t>Engenheiro Eletricista</t>
  </si>
  <si>
    <t xml:space="preserve">TOTAL </t>
  </si>
  <si>
    <t>REFRIGERAÇÃO COGIC      SÃO CARLOS</t>
  </si>
  <si>
    <t>Encarregado Geral</t>
  </si>
  <si>
    <t>Técnico de Refrigeração</t>
  </si>
  <si>
    <t>Mecânico de Refrigeração</t>
  </si>
  <si>
    <t>Eletricista Especialista em Comandos</t>
  </si>
  <si>
    <t>Auxiliar</t>
  </si>
  <si>
    <t>Engenheiro Mecânico                          (12 h/mês)</t>
  </si>
  <si>
    <t>Oficial de Manutenção</t>
  </si>
  <si>
    <t>salário</t>
  </si>
  <si>
    <t>Eletricista</t>
  </si>
  <si>
    <t>Marceneiro</t>
  </si>
  <si>
    <t>Serralheiro</t>
  </si>
  <si>
    <t>Bombeiro Hidráulico</t>
  </si>
  <si>
    <t>Oficial Manutenção Civil</t>
  </si>
  <si>
    <t>Oficial Pedreiro</t>
  </si>
  <si>
    <t>Vidraceiro</t>
  </si>
  <si>
    <t>Pintor</t>
  </si>
  <si>
    <t>Técnico III/Mestre</t>
  </si>
  <si>
    <t>Técnico Eletrotécnica III</t>
  </si>
  <si>
    <t>Mestre</t>
  </si>
  <si>
    <t>Engenheiro</t>
  </si>
  <si>
    <t>SENGE</t>
  </si>
  <si>
    <t>Contrato APPA/COGIC</t>
  </si>
  <si>
    <t>Nível 3</t>
  </si>
  <si>
    <t>PROPOSTA COM BASE ENSP</t>
  </si>
  <si>
    <t>MANUTENÇÃO PREDIAL COGIC SM 21</t>
  </si>
  <si>
    <t>SINE     (MERCADO)</t>
  </si>
  <si>
    <t>PROPOSTA SALÁRIOS ENSP</t>
  </si>
  <si>
    <t>COGIC  MENSAL ATUAL</t>
  </si>
  <si>
    <t xml:space="preserve">COGIC  CUSTO ANUAL </t>
  </si>
  <si>
    <t xml:space="preserve">Mestre - Manutenção Civil </t>
  </si>
  <si>
    <t xml:space="preserve">Mestre - Elétrica </t>
  </si>
  <si>
    <t>CAGED:</t>
  </si>
  <si>
    <t>Fonte: https://www.salario.com.br/tabela-salarial/construcao-civil/</t>
  </si>
  <si>
    <t>Salario.com.br - Novo CAGED/eSocial/Empregador Web | Atualização: 29 de Setembro de 2022</t>
  </si>
  <si>
    <t>Considerado a média salarial da Tabela.</t>
  </si>
  <si>
    <t xml:space="preserve">Fonte: https://www.glassdoor.com.br/Sal%C3%A1rios/ </t>
  </si>
  <si>
    <t xml:space="preserve">Glassdoor Atualização: 28/09/2022 </t>
  </si>
  <si>
    <t>Os salários considerados (coluna "SALÁRIO BASE MENSAL") para os Técnicos Mecânicos II, Técnicos em Automação Industrial e Técnico Eletricista foram obtidos pela média da pesquisa salarial de cada posto:</t>
  </si>
  <si>
    <t>Os salários considerados (coluna "SALÁRIO BASE MENSAL") para os Auxiliares Mecânicos, Auxiliares de Elétrica e Auxiliares de Automação foram obtidos pela média da pesquisa salarial de cada posto:</t>
  </si>
  <si>
    <t>CONVENÇÃO SINTRAINDISTAL:</t>
  </si>
  <si>
    <t>Encarregado de Turma (CBO 9101-05): Considerado a média entre Supervisor e Técnico.</t>
  </si>
  <si>
    <t>Operador de instalação de ar-condicionado (8625-15): equivalência considerada: PROFISSIONAIS: ELETRICISTA / BOMBEIRO / ENCANADOR / ARREMATADOR DE INSTALAÇÕES,
PEDREIRO, MARCENEIRO, SERRALHEIRO e DEMAIS PROFISSIONAIS EM GERAL</t>
  </si>
  <si>
    <t>Analista de controle técnico de manutenção (3911-45): considerado equivalente ao Técnico de Planejamento.</t>
  </si>
  <si>
    <t>CONTRATO INCQS</t>
  </si>
  <si>
    <t xml:space="preserve">Supervisor de Manutenção de Aparelhos Térmicos, de Climatização e de Refrigeração: equivalência considerada: Supervisor Técnico em Refrigeração II </t>
  </si>
  <si>
    <t>Encarregado de Turma: equivalência considerada: Supervisor Técnico em Refrigeração I</t>
  </si>
  <si>
    <t>Técnico Mecânico II: equivalência considerada: Assistente Técnico em Refrigeração III (planilha de custo)</t>
  </si>
  <si>
    <t>Técnico Mecânico I: equivalência considerada: Assistente Técnico em Refrigeração II (planilha de custo)</t>
  </si>
  <si>
    <t>Auxiliar mecânico de ar-condicionado: equivalência considerada: Assistente Técnico em Refrigeração I (planilha de custo)</t>
  </si>
  <si>
    <t>Técnico de planejamento e programação da manutenção: equivalência considerada: Assistente em Técnico Refrigeração III</t>
  </si>
  <si>
    <t>Técnico Eletricista: equivalência considerada: Assistente Técnico em Elétrica</t>
  </si>
  <si>
    <t>CONTRATO WENGENHARIA BIOMANGUINHOS</t>
  </si>
  <si>
    <t xml:space="preserve">Técnico de planejamento e programação da manutenção: equivalência considerada: Técnico Mecânico II </t>
  </si>
  <si>
    <t>Encarregado de Turma: pesaquisa realizada: Encarregado de Turma</t>
  </si>
  <si>
    <t>Técnico Mecânico II: pesquisa realizada: Técnico Mecânico Pleno</t>
  </si>
  <si>
    <t>Técnico Mecânico I: pesquisa realizada: Técnico Mecânico</t>
  </si>
  <si>
    <t>Auxiliar mecânico de ar-condicionado: pesquisa realizada: Auxiliar Manutenção Mecânica</t>
  </si>
  <si>
    <t>Técnico de planejamento e programação da manutenção: pesquisa realizada: Técnico de Planejamento</t>
  </si>
  <si>
    <t>Operador de sistema / Programador: pesquisa realizada: Programador de Manutenção</t>
  </si>
  <si>
    <t>Técnico em Automação Industrial: pesquisa realizada: Técnico Automação</t>
  </si>
  <si>
    <t>Auxiliar de Automação: pesquisa realizada: Auxiliar Técnico Automação (Brasil)</t>
  </si>
  <si>
    <t>Comprador: pesquisa realizada: Assistente de Suprimentos</t>
  </si>
  <si>
    <t>Observações Gerais:</t>
  </si>
  <si>
    <t>GLASSDOR:</t>
  </si>
  <si>
    <t>SENGE-RJ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</si>
</sst>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[$R$-416]\ * #,##0.00_-;\-[$R$-416]\ * #,##0.00_-;_-[$R$-416]\ * &quot;-&quot;??_-;_-@_-"/>
    <numFmt numFmtId="165" formatCode="_(&quot;R$ &quot;* #,##0.00_);_(&quot;R$ &quot;* \(#,##0.00\);_(&quot;R$ &quot;* &quot;-&quot;??_);_(@_)"/>
    <numFmt numFmtId="166" formatCode="_-&quot;R$&quot;\ * #,##0.0_-;\-&quot;R$&quot;\ * #,##0.0_-;_-&quot;R$&quot;\ * &quot;-&quot;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color rgb="FF000000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sz val="12"/>
      <name val="Tahoma"/>
      <family val="2"/>
    </font>
    <font>
      <sz val="12"/>
      <color theme="1"/>
      <name val="Calibri"/>
      <family val="2"/>
    </font>
    <font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26"/>
      <color theme="1"/>
      <name val="Calibri"/>
      <family val="2"/>
      <scheme val="minor"/>
    </font>
    <font>
      <sz val="26"/>
      <color theme="1"/>
      <name val="Arial"/>
      <family val="2"/>
    </font>
    <font>
      <b/>
      <sz val="11"/>
      <color theme="1"/>
      <name val="Arial"/>
      <family val="2"/>
    </font>
    <font>
      <sz val="16"/>
      <color theme="1"/>
      <name val="Arial"/>
      <family val="2"/>
    </font>
    <font>
      <strike/>
      <sz val="12"/>
      <color theme="1"/>
      <name val="Calibri"/>
      <family val="2"/>
    </font>
    <font>
      <sz val="8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0"/>
      <color theme="4" tint="-0.499984740745262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000000"/>
      </patternFill>
    </fill>
    <fill>
      <patternFill patternType="mediumGray">
        <bgColor rgb="FFFFFF00"/>
      </patternFill>
    </fill>
    <fill>
      <patternFill patternType="mediumGray">
        <fgColor rgb="FF000000"/>
        <bgColor rgb="FFFFFF00"/>
      </patternFill>
    </fill>
    <fill>
      <patternFill patternType="mediumGray"/>
    </fill>
    <fill>
      <patternFill patternType="mediumGray">
        <fgColor rgb="FF000000"/>
        <bgColor rgb="FFFFFFFF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39997558519241921"/>
        <bgColor rgb="FF000000"/>
      </patternFill>
    </fill>
    <fill>
      <patternFill patternType="mediumGray">
        <fgColor rgb="FF000000"/>
        <bgColor theme="6" tint="0.39997558519241921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mediumGray">
        <bgColor theme="4" tint="0.5999938962981048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39997558519241921"/>
        <bgColor rgb="FF000000"/>
      </patternFill>
    </fill>
    <fill>
      <patternFill patternType="solid">
        <fgColor rgb="FFE1EAF3"/>
        <bgColor indexed="64"/>
      </patternFill>
    </fill>
    <fill>
      <patternFill patternType="solid">
        <fgColor theme="6" tint="0.79998168889431442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theme="4" tint="0.79998168889431442"/>
      </left>
      <right style="thick">
        <color theme="4" tint="0.79998168889431442"/>
      </right>
      <top style="dotted">
        <color rgb="FF215D8F"/>
      </top>
      <bottom style="dotted">
        <color rgb="FF215D8F"/>
      </bottom>
      <diagonal/>
    </border>
    <border>
      <left style="thick">
        <color theme="4" tint="0.79998168889431442"/>
      </left>
      <right style="thick">
        <color theme="4" tint="0.79998168889431442"/>
      </right>
      <top/>
      <bottom/>
      <diagonal/>
    </border>
    <border>
      <left style="medium">
        <color theme="0" tint="-4.9989318521683403E-2"/>
      </left>
      <right style="thick">
        <color theme="4" tint="0.79998168889431442"/>
      </right>
      <top style="dotted">
        <color rgb="FF215D8F"/>
      </top>
      <bottom/>
      <diagonal/>
    </border>
    <border>
      <left style="thick">
        <color theme="4" tint="0.79998168889431442"/>
      </left>
      <right/>
      <top style="dotted">
        <color rgb="FF215D8F"/>
      </top>
      <bottom style="dotted">
        <color rgb="FF215D8F"/>
      </bottom>
      <diagonal/>
    </border>
    <border>
      <left style="thick">
        <color theme="4" tint="0.79998168889431442"/>
      </left>
      <right/>
      <top/>
      <bottom/>
      <diagonal/>
    </border>
    <border>
      <left style="medium">
        <color theme="4" tint="-0.249977111117893"/>
      </left>
      <right style="thick">
        <color theme="4" tint="0.79998168889431442"/>
      </right>
      <top style="dotted">
        <color rgb="FF215D8F"/>
      </top>
      <bottom/>
      <diagonal/>
    </border>
    <border>
      <left style="medium">
        <color theme="0" tint="-4.9989318521683403E-2"/>
      </left>
      <right style="thick">
        <color theme="4" tint="0.79998168889431442"/>
      </right>
      <top/>
      <bottom/>
      <diagonal/>
    </border>
    <border>
      <left style="thick">
        <color theme="4" tint="0.79998168889431442"/>
      </left>
      <right style="thick">
        <color theme="4" tint="0.79998168889431442"/>
      </right>
      <top/>
      <bottom style="dotted">
        <color rgb="FF215D8F"/>
      </bottom>
      <diagonal/>
    </border>
    <border>
      <left style="thick">
        <color theme="4" tint="0.79998168889431442"/>
      </left>
      <right/>
      <top/>
      <bottom style="dotted">
        <color rgb="FF215D8F"/>
      </bottom>
      <diagonal/>
    </border>
    <border>
      <left/>
      <right/>
      <top style="medium">
        <color theme="4" tint="-0.249977111117893"/>
      </top>
      <bottom style="medium">
        <color theme="4" tint="-0.249977111117893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theme="4" tint="-0.249977111117893"/>
      </bottom>
      <diagonal/>
    </border>
  </borders>
  <cellStyleXfs count="11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18" fillId="0" borderId="0"/>
    <xf numFmtId="0" fontId="19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333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0" fillId="0" borderId="0" xfId="0" applyAlignment="1">
      <alignment horizontal="center" vertical="center"/>
    </xf>
    <xf numFmtId="44" fontId="2" fillId="0" borderId="7" xfId="1" applyFont="1" applyBorder="1" applyAlignment="1">
      <alignment horizontal="center" vertical="center"/>
    </xf>
    <xf numFmtId="44" fontId="2" fillId="0" borderId="1" xfId="1" applyFont="1" applyBorder="1" applyAlignment="1">
      <alignment horizontal="center" vertical="center"/>
    </xf>
    <xf numFmtId="0" fontId="6" fillId="4" borderId="1" xfId="0" applyFont="1" applyFill="1" applyBorder="1" applyAlignment="1">
      <alignment horizontal="left" wrapText="1"/>
    </xf>
    <xf numFmtId="43" fontId="7" fillId="4" borderId="1" xfId="0" applyNumberFormat="1" applyFont="1" applyFill="1" applyBorder="1" applyAlignment="1">
      <alignment horizontal="right" vertical="center"/>
    </xf>
    <xf numFmtId="4" fontId="6" fillId="4" borderId="1" xfId="0" applyNumberFormat="1" applyFont="1" applyFill="1" applyBorder="1" applyAlignment="1">
      <alignment horizontal="left" wrapText="1"/>
    </xf>
    <xf numFmtId="44" fontId="0" fillId="0" borderId="0" xfId="1" applyFont="1" applyAlignment="1">
      <alignment horizontal="center" vertical="center" wrapText="1"/>
    </xf>
    <xf numFmtId="44" fontId="3" fillId="0" borderId="0" xfId="1" applyFont="1" applyAlignment="1">
      <alignment horizontal="center" vertical="center" wrapText="1"/>
    </xf>
    <xf numFmtId="9" fontId="3" fillId="0" borderId="0" xfId="2" applyFont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4" fillId="2" borderId="17" xfId="1" applyFont="1" applyFill="1" applyBorder="1" applyAlignment="1">
      <alignment horizontal="center" vertical="center" wrapText="1"/>
    </xf>
    <xf numFmtId="44" fontId="4" fillId="11" borderId="20" xfId="1" applyFont="1" applyFill="1" applyBorder="1" applyAlignment="1">
      <alignment horizontal="center" vertical="center" wrapText="1"/>
    </xf>
    <xf numFmtId="44" fontId="2" fillId="10" borderId="18" xfId="1" applyFont="1" applyFill="1" applyBorder="1" applyAlignment="1">
      <alignment horizontal="center" vertical="center" wrapText="1"/>
    </xf>
    <xf numFmtId="44" fontId="4" fillId="5" borderId="17" xfId="1" applyFont="1" applyFill="1" applyBorder="1" applyAlignment="1">
      <alignment horizontal="center" vertical="center" wrapText="1"/>
    </xf>
    <xf numFmtId="9" fontId="4" fillId="5" borderId="17" xfId="2" applyFont="1" applyFill="1" applyBorder="1" applyAlignment="1">
      <alignment horizontal="center" vertical="center" wrapText="1"/>
    </xf>
    <xf numFmtId="44" fontId="4" fillId="2" borderId="1" xfId="1" applyFont="1" applyFill="1" applyBorder="1" applyAlignment="1">
      <alignment horizontal="center" vertical="center" wrapText="1"/>
    </xf>
    <xf numFmtId="44" fontId="4" fillId="11" borderId="9" xfId="1" applyFont="1" applyFill="1" applyBorder="1" applyAlignment="1">
      <alignment horizontal="center" vertical="center" wrapText="1"/>
    </xf>
    <xf numFmtId="44" fontId="2" fillId="10" borderId="10" xfId="1" applyFont="1" applyFill="1" applyBorder="1" applyAlignment="1">
      <alignment horizontal="center" vertical="center" wrapText="1"/>
    </xf>
    <xf numFmtId="44" fontId="4" fillId="14" borderId="10" xfId="1" applyFont="1" applyFill="1" applyBorder="1" applyAlignment="1">
      <alignment horizontal="center" vertical="center" wrapText="1"/>
    </xf>
    <xf numFmtId="44" fontId="4" fillId="9" borderId="12" xfId="1" applyFont="1" applyFill="1" applyBorder="1" applyAlignment="1">
      <alignment horizontal="center" vertical="center" wrapText="1"/>
    </xf>
    <xf numFmtId="44" fontId="4" fillId="12" borderId="11" xfId="1" applyFont="1" applyFill="1" applyBorder="1" applyAlignment="1">
      <alignment horizontal="center" vertical="center" wrapText="1"/>
    </xf>
    <xf numFmtId="44" fontId="2" fillId="10" borderId="13" xfId="1" applyFont="1" applyFill="1" applyBorder="1" applyAlignment="1">
      <alignment horizontal="center" vertical="center" wrapText="1"/>
    </xf>
    <xf numFmtId="44" fontId="4" fillId="7" borderId="12" xfId="1" applyFont="1" applyFill="1" applyBorder="1" applyAlignment="1">
      <alignment horizontal="center" vertical="center" wrapText="1"/>
    </xf>
    <xf numFmtId="9" fontId="4" fillId="7" borderId="12" xfId="2" applyFont="1" applyFill="1" applyBorder="1" applyAlignment="1">
      <alignment horizontal="center" vertical="center" wrapText="1"/>
    </xf>
    <xf numFmtId="44" fontId="4" fillId="14" borderId="13" xfId="1" applyFont="1" applyFill="1" applyBorder="1" applyAlignment="1">
      <alignment horizontal="center" vertical="center" wrapText="1"/>
    </xf>
    <xf numFmtId="9" fontId="2" fillId="13" borderId="8" xfId="2" applyFont="1" applyFill="1" applyBorder="1" applyAlignment="1">
      <alignment horizontal="center" vertical="center" wrapText="1"/>
    </xf>
    <xf numFmtId="164" fontId="2" fillId="0" borderId="25" xfId="1" applyNumberFormat="1" applyFont="1" applyFill="1" applyBorder="1" applyAlignment="1">
      <alignment horizontal="center" vertical="center" wrapText="1"/>
    </xf>
    <xf numFmtId="44" fontId="2" fillId="0" borderId="25" xfId="1" applyFont="1" applyBorder="1" applyAlignment="1">
      <alignment horizontal="center" vertical="center" wrapText="1"/>
    </xf>
    <xf numFmtId="164" fontId="2" fillId="0" borderId="25" xfId="1" applyNumberFormat="1" applyFont="1" applyBorder="1" applyAlignment="1">
      <alignment horizontal="center" vertical="center" wrapText="1"/>
    </xf>
    <xf numFmtId="164" fontId="2" fillId="0" borderId="26" xfId="1" applyNumberFormat="1" applyFont="1" applyBorder="1" applyAlignment="1">
      <alignment horizontal="center" vertical="center" wrapText="1"/>
    </xf>
    <xf numFmtId="44" fontId="2" fillId="10" borderId="27" xfId="1" applyFont="1" applyFill="1" applyBorder="1" applyAlignment="1">
      <alignment horizontal="center" vertical="center" wrapText="1"/>
    </xf>
    <xf numFmtId="44" fontId="2" fillId="10" borderId="26" xfId="1" applyFont="1" applyFill="1" applyBorder="1" applyAlignment="1">
      <alignment horizontal="center" vertical="center" wrapText="1"/>
    </xf>
    <xf numFmtId="9" fontId="2" fillId="3" borderId="25" xfId="2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2" fillId="0" borderId="17" xfId="0" applyNumberFormat="1" applyFont="1" applyBorder="1" applyAlignment="1">
      <alignment horizontal="center" vertical="center" wrapText="1"/>
    </xf>
    <xf numFmtId="164" fontId="2" fillId="0" borderId="23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21" xfId="0" applyNumberFormat="1" applyFont="1" applyBorder="1" applyAlignment="1">
      <alignment horizontal="center" vertical="center" wrapText="1"/>
    </xf>
    <xf numFmtId="164" fontId="2" fillId="8" borderId="12" xfId="0" applyNumberFormat="1" applyFont="1" applyFill="1" applyBorder="1" applyAlignment="1">
      <alignment horizontal="center" vertical="center" wrapText="1"/>
    </xf>
    <xf numFmtId="44" fontId="2" fillId="8" borderId="12" xfId="1" applyFont="1" applyFill="1" applyBorder="1" applyAlignment="1">
      <alignment horizontal="center" vertical="center" wrapText="1"/>
    </xf>
    <xf numFmtId="164" fontId="2" fillId="8" borderId="22" xfId="0" applyNumberFormat="1" applyFont="1" applyFill="1" applyBorder="1" applyAlignment="1">
      <alignment horizontal="center" vertical="center" wrapText="1"/>
    </xf>
    <xf numFmtId="9" fontId="2" fillId="13" borderId="6" xfId="2" applyFont="1" applyFill="1" applyBorder="1" applyAlignment="1">
      <alignment horizontal="center" vertical="center" wrapText="1"/>
    </xf>
    <xf numFmtId="44" fontId="4" fillId="14" borderId="9" xfId="1" applyFont="1" applyFill="1" applyBorder="1" applyAlignment="1">
      <alignment horizontal="center" vertical="center" wrapText="1"/>
    </xf>
    <xf numFmtId="44" fontId="4" fillId="14" borderId="11" xfId="1" applyFont="1" applyFill="1" applyBorder="1" applyAlignment="1">
      <alignment horizontal="center" vertical="center" wrapText="1"/>
    </xf>
    <xf numFmtId="164" fontId="2" fillId="0" borderId="27" xfId="1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center" vertical="center" wrapText="1"/>
    </xf>
    <xf numFmtId="44" fontId="4" fillId="0" borderId="14" xfId="1" applyFont="1" applyFill="1" applyBorder="1" applyAlignment="1">
      <alignment horizontal="center" vertical="center" wrapText="1"/>
    </xf>
    <xf numFmtId="44" fontId="4" fillId="2" borderId="14" xfId="1" applyFont="1" applyFill="1" applyBorder="1" applyAlignment="1">
      <alignment horizontal="center" vertical="center" wrapText="1"/>
    </xf>
    <xf numFmtId="164" fontId="2" fillId="8" borderId="19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vertical="center" wrapText="1"/>
    </xf>
    <xf numFmtId="0" fontId="4" fillId="9" borderId="11" xfId="0" applyFont="1" applyFill="1" applyBorder="1" applyAlignment="1">
      <alignment vertical="center" wrapText="1"/>
    </xf>
    <xf numFmtId="44" fontId="2" fillId="0" borderId="2" xfId="1" applyFont="1" applyBorder="1" applyAlignment="1">
      <alignment horizontal="center" vertical="center" wrapText="1"/>
    </xf>
    <xf numFmtId="44" fontId="2" fillId="0" borderId="29" xfId="1" applyFont="1" applyBorder="1" applyAlignment="1">
      <alignment horizontal="center" vertical="center" wrapText="1"/>
    </xf>
    <xf numFmtId="44" fontId="2" fillId="8" borderId="30" xfId="1" applyFont="1" applyFill="1" applyBorder="1" applyAlignment="1">
      <alignment horizontal="center" vertical="center" wrapText="1"/>
    </xf>
    <xf numFmtId="9" fontId="2" fillId="3" borderId="24" xfId="2" applyFont="1" applyFill="1" applyBorder="1" applyAlignment="1">
      <alignment horizontal="center" vertical="center" wrapText="1"/>
    </xf>
    <xf numFmtId="9" fontId="2" fillId="3" borderId="26" xfId="2" applyFont="1" applyFill="1" applyBorder="1" applyAlignment="1">
      <alignment horizontal="center" vertical="center" wrapText="1"/>
    </xf>
    <xf numFmtId="44" fontId="4" fillId="5" borderId="20" xfId="1" applyFont="1" applyFill="1" applyBorder="1" applyAlignment="1">
      <alignment horizontal="center" vertical="center" wrapText="1"/>
    </xf>
    <xf numFmtId="44" fontId="2" fillId="3" borderId="18" xfId="0" applyNumberFormat="1" applyFont="1" applyFill="1" applyBorder="1" applyAlignment="1">
      <alignment horizontal="center" vertical="center" wrapText="1"/>
    </xf>
    <xf numFmtId="44" fontId="4" fillId="5" borderId="9" xfId="1" applyFont="1" applyFill="1" applyBorder="1" applyAlignment="1">
      <alignment horizontal="center" vertical="center" wrapText="1"/>
    </xf>
    <xf numFmtId="44" fontId="2" fillId="3" borderId="10" xfId="0" applyNumberFormat="1" applyFont="1" applyFill="1" applyBorder="1" applyAlignment="1">
      <alignment horizontal="center" vertical="center" wrapText="1"/>
    </xf>
    <xf numFmtId="44" fontId="2" fillId="6" borderId="11" xfId="2" applyNumberFormat="1" applyFont="1" applyFill="1" applyBorder="1" applyAlignment="1">
      <alignment horizontal="center" vertical="center" wrapText="1"/>
    </xf>
    <xf numFmtId="44" fontId="2" fillId="3" borderId="13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9" fillId="0" borderId="21" xfId="0" applyNumberFormat="1" applyFont="1" applyBorder="1" applyAlignment="1">
      <alignment horizontal="center" vertical="center" wrapText="1"/>
    </xf>
    <xf numFmtId="44" fontId="9" fillId="0" borderId="1" xfId="1" applyFont="1" applyFill="1" applyBorder="1" applyAlignment="1">
      <alignment horizontal="center" vertical="center" wrapText="1"/>
    </xf>
    <xf numFmtId="44" fontId="9" fillId="2" borderId="17" xfId="1" applyFont="1" applyFill="1" applyBorder="1" applyAlignment="1">
      <alignment horizontal="center" vertical="center" wrapText="1"/>
    </xf>
    <xf numFmtId="44" fontId="9" fillId="2" borderId="1" xfId="1" applyFont="1" applyFill="1" applyBorder="1" applyAlignment="1">
      <alignment horizontal="center" vertical="center" wrapText="1"/>
    </xf>
    <xf numFmtId="164" fontId="9" fillId="0" borderId="17" xfId="0" applyNumberFormat="1" applyFont="1" applyBorder="1" applyAlignment="1">
      <alignment horizontal="center" vertical="center" wrapText="1"/>
    </xf>
    <xf numFmtId="44" fontId="9" fillId="0" borderId="14" xfId="1" applyFont="1" applyFill="1" applyBorder="1" applyAlignment="1">
      <alignment horizontal="center" vertical="center" wrapText="1"/>
    </xf>
    <xf numFmtId="44" fontId="9" fillId="2" borderId="14" xfId="1" applyFont="1" applyFill="1" applyBorder="1" applyAlignment="1">
      <alignment horizontal="center" vertical="center" wrapText="1"/>
    </xf>
    <xf numFmtId="44" fontId="2" fillId="2" borderId="17" xfId="1" applyFont="1" applyFill="1" applyBorder="1" applyAlignment="1">
      <alignment horizontal="center" vertical="center" wrapText="1"/>
    </xf>
    <xf numFmtId="44" fontId="2" fillId="2" borderId="1" xfId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44" fontId="4" fillId="5" borderId="1" xfId="1" applyFont="1" applyFill="1" applyBorder="1" applyAlignment="1">
      <alignment horizontal="center" vertical="center" wrapText="1"/>
    </xf>
    <xf numFmtId="44" fontId="2" fillId="3" borderId="1" xfId="1" applyFont="1" applyFill="1" applyBorder="1" applyAlignment="1">
      <alignment horizontal="center" vertical="center" wrapText="1"/>
    </xf>
    <xf numFmtId="44" fontId="0" fillId="0" borderId="0" xfId="1" applyFont="1" applyFill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9" fontId="3" fillId="0" borderId="0" xfId="2" applyFont="1" applyFill="1" applyAlignment="1">
      <alignment horizontal="center" vertical="center" wrapText="1"/>
    </xf>
    <xf numFmtId="44" fontId="4" fillId="0" borderId="1" xfId="1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/>
    </xf>
    <xf numFmtId="44" fontId="4" fillId="14" borderId="1" xfId="1" applyFont="1" applyFill="1" applyBorder="1" applyAlignment="1">
      <alignment horizontal="center" vertical="center" wrapText="1"/>
    </xf>
    <xf numFmtId="44" fontId="2" fillId="8" borderId="1" xfId="1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 wrapText="1"/>
    </xf>
    <xf numFmtId="164" fontId="2" fillId="8" borderId="1" xfId="0" applyNumberFormat="1" applyFont="1" applyFill="1" applyBorder="1" applyAlignment="1">
      <alignment horizontal="center" vertical="center" wrapText="1"/>
    </xf>
    <xf numFmtId="44" fontId="4" fillId="15" borderId="1" xfId="1" applyFont="1" applyFill="1" applyBorder="1" applyAlignment="1">
      <alignment horizontal="center" vertical="center" wrapText="1"/>
    </xf>
    <xf numFmtId="9" fontId="4" fillId="15" borderId="1" xfId="2" applyFont="1" applyFill="1" applyBorder="1" applyAlignment="1">
      <alignment horizontal="center" vertical="center" wrapText="1"/>
    </xf>
    <xf numFmtId="44" fontId="2" fillId="15" borderId="1" xfId="0" applyNumberFormat="1" applyFont="1" applyFill="1" applyBorder="1" applyAlignment="1">
      <alignment horizontal="center" vertical="center" wrapText="1"/>
    </xf>
    <xf numFmtId="44" fontId="2" fillId="15" borderId="1" xfId="1" applyFont="1" applyFill="1" applyBorder="1" applyAlignment="1">
      <alignment horizontal="center" vertical="center" wrapText="1"/>
    </xf>
    <xf numFmtId="44" fontId="2" fillId="16" borderId="1" xfId="2" applyNumberFormat="1" applyFont="1" applyFill="1" applyBorder="1" applyAlignment="1">
      <alignment horizontal="center" vertical="center" wrapText="1"/>
    </xf>
    <xf numFmtId="44" fontId="4" fillId="16" borderId="1" xfId="1" applyFont="1" applyFill="1" applyBorder="1" applyAlignment="1">
      <alignment horizontal="center" vertical="center" wrapText="1"/>
    </xf>
    <xf numFmtId="9" fontId="4" fillId="16" borderId="1" xfId="2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4" fontId="4" fillId="8" borderId="1" xfId="1" applyFont="1" applyFill="1" applyBorder="1" applyAlignment="1">
      <alignment horizontal="center" vertical="center" wrapText="1"/>
    </xf>
    <xf numFmtId="44" fontId="2" fillId="3" borderId="1" xfId="0" applyNumberFormat="1" applyFont="1" applyFill="1" applyBorder="1" applyAlignment="1">
      <alignment horizontal="center" vertical="center" wrapText="1"/>
    </xf>
    <xf numFmtId="165" fontId="2" fillId="15" borderId="1" xfId="0" applyNumberFormat="1" applyFont="1" applyFill="1" applyBorder="1" applyAlignment="1">
      <alignment horizontal="center" vertical="center" wrapText="1"/>
    </xf>
    <xf numFmtId="44" fontId="2" fillId="3" borderId="17" xfId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 wrapText="1"/>
    </xf>
    <xf numFmtId="44" fontId="2" fillId="0" borderId="7" xfId="1" applyFont="1" applyFill="1" applyBorder="1" applyAlignment="1">
      <alignment horizontal="center" vertical="center" wrapText="1"/>
    </xf>
    <xf numFmtId="44" fontId="2" fillId="0" borderId="7" xfId="1" applyFont="1" applyFill="1" applyBorder="1" applyAlignment="1">
      <alignment horizontal="center" vertical="center"/>
    </xf>
    <xf numFmtId="44" fontId="4" fillId="0" borderId="7" xfId="1" applyFont="1" applyFill="1" applyBorder="1" applyAlignment="1">
      <alignment horizontal="center" vertical="center" wrapText="1"/>
    </xf>
    <xf numFmtId="44" fontId="4" fillId="15" borderId="7" xfId="1" applyFont="1" applyFill="1" applyBorder="1" applyAlignment="1">
      <alignment horizontal="center" vertical="center" wrapText="1"/>
    </xf>
    <xf numFmtId="44" fontId="4" fillId="14" borderId="8" xfId="1" applyFont="1" applyFill="1" applyBorder="1" applyAlignment="1">
      <alignment horizontal="center" vertical="center" wrapText="1"/>
    </xf>
    <xf numFmtId="44" fontId="2" fillId="3" borderId="12" xfId="1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44" fontId="2" fillId="0" borderId="25" xfId="1" applyFont="1" applyFill="1" applyBorder="1" applyAlignment="1">
      <alignment horizontal="center" vertical="center" wrapText="1"/>
    </xf>
    <xf numFmtId="44" fontId="2" fillId="3" borderId="25" xfId="1" applyFont="1" applyFill="1" applyBorder="1" applyAlignment="1">
      <alignment horizontal="center" vertical="center" wrapText="1"/>
    </xf>
    <xf numFmtId="9" fontId="2" fillId="15" borderId="25" xfId="2" applyFont="1" applyFill="1" applyBorder="1" applyAlignment="1">
      <alignment horizontal="center" vertical="center" wrapText="1"/>
    </xf>
    <xf numFmtId="9" fontId="2" fillId="13" borderId="25" xfId="2" applyFont="1" applyFill="1" applyBorder="1" applyAlignment="1">
      <alignment horizontal="center" vertical="center" wrapText="1"/>
    </xf>
    <xf numFmtId="9" fontId="2" fillId="13" borderId="26" xfId="2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4" fillId="2" borderId="16" xfId="0" applyFont="1" applyFill="1" applyBorder="1" applyAlignment="1">
      <alignment vertical="center" wrapText="1"/>
    </xf>
    <xf numFmtId="0" fontId="4" fillId="2" borderId="17" xfId="0" applyFont="1" applyFill="1" applyBorder="1" applyAlignment="1">
      <alignment horizontal="center" vertical="center"/>
    </xf>
    <xf numFmtId="44" fontId="2" fillId="0" borderId="17" xfId="1" applyFont="1" applyFill="1" applyBorder="1" applyAlignment="1">
      <alignment horizontal="center" vertical="center"/>
    </xf>
    <xf numFmtId="44" fontId="4" fillId="0" borderId="17" xfId="1" applyFont="1" applyFill="1" applyBorder="1" applyAlignment="1">
      <alignment horizontal="center" vertical="center" wrapText="1"/>
    </xf>
    <xf numFmtId="44" fontId="2" fillId="0" borderId="17" xfId="1" applyFont="1" applyFill="1" applyBorder="1" applyAlignment="1">
      <alignment horizontal="center" vertical="center" wrapText="1"/>
    </xf>
    <xf numFmtId="44" fontId="4" fillId="15" borderId="17" xfId="1" applyFont="1" applyFill="1" applyBorder="1" applyAlignment="1">
      <alignment horizontal="center" vertical="center" wrapText="1"/>
    </xf>
    <xf numFmtId="9" fontId="4" fillId="15" borderId="17" xfId="2" applyFont="1" applyFill="1" applyBorder="1" applyAlignment="1">
      <alignment horizontal="center" vertical="center" wrapText="1"/>
    </xf>
    <xf numFmtId="165" fontId="2" fillId="15" borderId="17" xfId="0" applyNumberFormat="1" applyFont="1" applyFill="1" applyBorder="1" applyAlignment="1">
      <alignment horizontal="center" vertical="center" wrapText="1"/>
    </xf>
    <xf numFmtId="44" fontId="4" fillId="14" borderId="17" xfId="1" applyFont="1" applyFill="1" applyBorder="1" applyAlignment="1">
      <alignment horizontal="center" vertical="center" wrapText="1"/>
    </xf>
    <xf numFmtId="44" fontId="2" fillId="15" borderId="17" xfId="1" applyFont="1" applyFill="1" applyBorder="1" applyAlignment="1">
      <alignment horizontal="center" vertical="center" wrapText="1"/>
    </xf>
    <xf numFmtId="44" fontId="2" fillId="15" borderId="17" xfId="0" applyNumberFormat="1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vertical="center" wrapText="1"/>
    </xf>
    <xf numFmtId="44" fontId="4" fillId="14" borderId="18" xfId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right" vertical="center" wrapText="1"/>
    </xf>
    <xf numFmtId="0" fontId="4" fillId="0" borderId="12" xfId="0" applyFont="1" applyBorder="1" applyAlignment="1">
      <alignment horizontal="center" vertical="center"/>
    </xf>
    <xf numFmtId="44" fontId="2" fillId="8" borderId="12" xfId="1" applyFont="1" applyFill="1" applyBorder="1" applyAlignment="1">
      <alignment horizontal="center" vertical="center"/>
    </xf>
    <xf numFmtId="44" fontId="4" fillId="8" borderId="12" xfId="1" applyFont="1" applyFill="1" applyBorder="1" applyAlignment="1">
      <alignment horizontal="center" vertical="center" wrapText="1"/>
    </xf>
    <xf numFmtId="44" fontId="4" fillId="16" borderId="12" xfId="1" applyFont="1" applyFill="1" applyBorder="1" applyAlignment="1">
      <alignment horizontal="center" vertical="center" wrapText="1"/>
    </xf>
    <xf numFmtId="9" fontId="4" fillId="8" borderId="12" xfId="2" applyFont="1" applyFill="1" applyBorder="1" applyAlignment="1">
      <alignment horizontal="center" vertical="center" wrapText="1"/>
    </xf>
    <xf numFmtId="44" fontId="2" fillId="3" borderId="12" xfId="0" applyNumberFormat="1" applyFont="1" applyFill="1" applyBorder="1" applyAlignment="1">
      <alignment horizontal="center" vertical="center" wrapText="1"/>
    </xf>
    <xf numFmtId="44" fontId="4" fillId="3" borderId="12" xfId="1" applyFont="1" applyFill="1" applyBorder="1" applyAlignment="1">
      <alignment horizontal="center" vertical="center" wrapText="1"/>
    </xf>
    <xf numFmtId="44" fontId="4" fillId="3" borderId="13" xfId="1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 wrapText="1"/>
    </xf>
    <xf numFmtId="44" fontId="2" fillId="0" borderId="12" xfId="1" applyFont="1" applyFill="1" applyBorder="1" applyAlignment="1">
      <alignment horizontal="center" vertical="center" wrapText="1"/>
    </xf>
    <xf numFmtId="44" fontId="2" fillId="0" borderId="12" xfId="1" applyFont="1" applyFill="1" applyBorder="1" applyAlignment="1">
      <alignment horizontal="center" vertical="center"/>
    </xf>
    <xf numFmtId="44" fontId="4" fillId="0" borderId="12" xfId="1" applyFont="1" applyFill="1" applyBorder="1" applyAlignment="1">
      <alignment horizontal="center" vertical="center" wrapText="1"/>
    </xf>
    <xf numFmtId="44" fontId="4" fillId="15" borderId="12" xfId="1" applyFont="1" applyFill="1" applyBorder="1" applyAlignment="1">
      <alignment horizontal="center" vertical="center" wrapText="1"/>
    </xf>
    <xf numFmtId="164" fontId="9" fillId="0" borderId="7" xfId="0" applyNumberFormat="1" applyFont="1" applyBorder="1" applyAlignment="1">
      <alignment horizontal="center" vertical="center" wrapText="1"/>
    </xf>
    <xf numFmtId="164" fontId="9" fillId="0" borderId="12" xfId="0" applyNumberFormat="1" applyFont="1" applyBorder="1" applyAlignment="1">
      <alignment horizontal="center" vertical="center" wrapText="1"/>
    </xf>
    <xf numFmtId="44" fontId="2" fillId="0" borderId="38" xfId="1" applyFont="1" applyFill="1" applyBorder="1" applyAlignment="1">
      <alignment horizontal="center" vertical="center" wrapText="1"/>
    </xf>
    <xf numFmtId="165" fontId="2" fillId="0" borderId="39" xfId="1" applyNumberFormat="1" applyFont="1" applyFill="1" applyBorder="1" applyAlignment="1">
      <alignment horizontal="center" vertical="center" wrapText="1"/>
    </xf>
    <xf numFmtId="165" fontId="2" fillId="0" borderId="21" xfId="1" applyNumberFormat="1" applyFont="1" applyFill="1" applyBorder="1" applyAlignment="1">
      <alignment horizontal="center" vertical="center" wrapText="1"/>
    </xf>
    <xf numFmtId="165" fontId="2" fillId="0" borderId="22" xfId="1" applyNumberFormat="1" applyFont="1" applyFill="1" applyBorder="1" applyAlignment="1">
      <alignment horizontal="center" vertical="center" wrapText="1"/>
    </xf>
    <xf numFmtId="44" fontId="2" fillId="3" borderId="36" xfId="1" applyFont="1" applyFill="1" applyBorder="1" applyAlignment="1">
      <alignment horizontal="center" vertical="center" wrapText="1"/>
    </xf>
    <xf numFmtId="44" fontId="2" fillId="3" borderId="4" xfId="1" applyFont="1" applyFill="1" applyBorder="1" applyAlignment="1">
      <alignment horizontal="center" vertical="center" wrapText="1"/>
    </xf>
    <xf numFmtId="44" fontId="2" fillId="3" borderId="5" xfId="1" applyFont="1" applyFill="1" applyBorder="1" applyAlignment="1">
      <alignment horizontal="center" vertical="center" wrapText="1"/>
    </xf>
    <xf numFmtId="9" fontId="2" fillId="15" borderId="24" xfId="2" applyFont="1" applyFill="1" applyBorder="1" applyAlignment="1">
      <alignment horizontal="center" vertical="center" wrapText="1"/>
    </xf>
    <xf numFmtId="9" fontId="2" fillId="15" borderId="26" xfId="2" applyFont="1" applyFill="1" applyBorder="1" applyAlignment="1">
      <alignment horizontal="center" vertical="center" wrapText="1"/>
    </xf>
    <xf numFmtId="44" fontId="4" fillId="15" borderId="6" xfId="1" applyFont="1" applyFill="1" applyBorder="1" applyAlignment="1">
      <alignment horizontal="center" vertical="center" wrapText="1"/>
    </xf>
    <xf numFmtId="9" fontId="4" fillId="15" borderId="8" xfId="2" applyFont="1" applyFill="1" applyBorder="1" applyAlignment="1">
      <alignment horizontal="center" vertical="center" wrapText="1"/>
    </xf>
    <xf numFmtId="44" fontId="4" fillId="15" borderId="9" xfId="1" applyFont="1" applyFill="1" applyBorder="1" applyAlignment="1">
      <alignment horizontal="center" vertical="center" wrapText="1"/>
    </xf>
    <xf numFmtId="9" fontId="4" fillId="15" borderId="10" xfId="2" applyFont="1" applyFill="1" applyBorder="1" applyAlignment="1">
      <alignment horizontal="center" vertical="center" wrapText="1"/>
    </xf>
    <xf numFmtId="44" fontId="4" fillId="15" borderId="11" xfId="1" applyFont="1" applyFill="1" applyBorder="1" applyAlignment="1">
      <alignment horizontal="center" vertical="center" wrapText="1"/>
    </xf>
    <xf numFmtId="9" fontId="4" fillId="15" borderId="13" xfId="2" applyFont="1" applyFill="1" applyBorder="1" applyAlignment="1">
      <alignment horizontal="center" vertical="center" wrapText="1"/>
    </xf>
    <xf numFmtId="44" fontId="2" fillId="0" borderId="24" xfId="1" applyFont="1" applyFill="1" applyBorder="1" applyAlignment="1">
      <alignment horizontal="center" vertical="center" wrapText="1"/>
    </xf>
    <xf numFmtId="44" fontId="2" fillId="0" borderId="26" xfId="1" applyFont="1" applyFill="1" applyBorder="1" applyAlignment="1">
      <alignment horizontal="center" vertical="center" wrapText="1"/>
    </xf>
    <xf numFmtId="44" fontId="2" fillId="0" borderId="9" xfId="1" applyFont="1" applyFill="1" applyBorder="1" applyAlignment="1">
      <alignment horizontal="center" vertical="center" wrapText="1"/>
    </xf>
    <xf numFmtId="44" fontId="2" fillId="0" borderId="10" xfId="1" applyFont="1" applyFill="1" applyBorder="1" applyAlignment="1">
      <alignment horizontal="center" vertical="center" wrapText="1"/>
    </xf>
    <xf numFmtId="44" fontId="2" fillId="0" borderId="11" xfId="1" applyFont="1" applyFill="1" applyBorder="1" applyAlignment="1">
      <alignment horizontal="center" vertical="center" wrapText="1"/>
    </xf>
    <xf numFmtId="44" fontId="2" fillId="0" borderId="13" xfId="1" applyFont="1" applyFill="1" applyBorder="1" applyAlignment="1">
      <alignment horizontal="center" vertical="center" wrapText="1"/>
    </xf>
    <xf numFmtId="165" fontId="2" fillId="15" borderId="9" xfId="0" applyNumberFormat="1" applyFont="1" applyFill="1" applyBorder="1" applyAlignment="1">
      <alignment horizontal="center" vertical="center" wrapText="1"/>
    </xf>
    <xf numFmtId="165" fontId="2" fillId="15" borderId="10" xfId="0" applyNumberFormat="1" applyFont="1" applyFill="1" applyBorder="1" applyAlignment="1">
      <alignment horizontal="center" vertical="center" wrapText="1"/>
    </xf>
    <xf numFmtId="165" fontId="2" fillId="15" borderId="11" xfId="0" applyNumberFormat="1" applyFont="1" applyFill="1" applyBorder="1" applyAlignment="1">
      <alignment horizontal="center" vertical="center" wrapText="1"/>
    </xf>
    <xf numFmtId="165" fontId="2" fillId="15" borderId="13" xfId="0" applyNumberFormat="1" applyFont="1" applyFill="1" applyBorder="1" applyAlignment="1">
      <alignment horizontal="center" vertical="center" wrapText="1"/>
    </xf>
    <xf numFmtId="9" fontId="2" fillId="13" borderId="24" xfId="2" applyFont="1" applyFill="1" applyBorder="1" applyAlignment="1">
      <alignment horizontal="center" vertical="center" wrapText="1"/>
    </xf>
    <xf numFmtId="44" fontId="4" fillId="14" borderId="6" xfId="1" applyFont="1" applyFill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0" xfId="0" applyFont="1"/>
    <xf numFmtId="0" fontId="4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4" fillId="2" borderId="40" xfId="0" applyFont="1" applyFill="1" applyBorder="1" applyAlignment="1">
      <alignment horizontal="left" vertical="center" wrapText="1"/>
    </xf>
    <xf numFmtId="0" fontId="4" fillId="2" borderId="41" xfId="0" applyFont="1" applyFill="1" applyBorder="1" applyAlignment="1">
      <alignment horizontal="center" vertical="center"/>
    </xf>
    <xf numFmtId="44" fontId="2" fillId="0" borderId="41" xfId="1" applyFont="1" applyFill="1" applyBorder="1" applyAlignment="1">
      <alignment horizontal="center" vertical="center" wrapText="1"/>
    </xf>
    <xf numFmtId="164" fontId="2" fillId="0" borderId="41" xfId="0" applyNumberFormat="1" applyFont="1" applyBorder="1" applyAlignment="1">
      <alignment horizontal="center" vertical="center" wrapText="1"/>
    </xf>
    <xf numFmtId="44" fontId="4" fillId="0" borderId="41" xfId="1" applyFont="1" applyFill="1" applyBorder="1" applyAlignment="1">
      <alignment horizontal="center" vertical="center" wrapText="1"/>
    </xf>
    <xf numFmtId="165" fontId="2" fillId="0" borderId="42" xfId="1" applyNumberFormat="1" applyFont="1" applyFill="1" applyBorder="1" applyAlignment="1">
      <alignment horizontal="center" vertical="center" wrapText="1"/>
    </xf>
    <xf numFmtId="44" fontId="4" fillId="15" borderId="41" xfId="1" applyFont="1" applyFill="1" applyBorder="1" applyAlignment="1">
      <alignment horizontal="center" vertical="center" wrapText="1"/>
    </xf>
    <xf numFmtId="9" fontId="4" fillId="15" borderId="43" xfId="2" applyFont="1" applyFill="1" applyBorder="1" applyAlignment="1">
      <alignment horizontal="center" vertical="center" wrapText="1"/>
    </xf>
    <xf numFmtId="44" fontId="4" fillId="14" borderId="40" xfId="1" applyFont="1" applyFill="1" applyBorder="1" applyAlignment="1">
      <alignment horizontal="center" vertical="center" wrapText="1"/>
    </xf>
    <xf numFmtId="44" fontId="4" fillId="14" borderId="43" xfId="1" applyFont="1" applyFill="1" applyBorder="1" applyAlignment="1">
      <alignment horizontal="center" vertical="center" wrapText="1"/>
    </xf>
    <xf numFmtId="0" fontId="2" fillId="17" borderId="1" xfId="0" applyFont="1" applyFill="1" applyBorder="1" applyAlignment="1">
      <alignment horizontal="left" vertical="center"/>
    </xf>
    <xf numFmtId="0" fontId="2" fillId="17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44" fontId="2" fillId="3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44" fontId="2" fillId="3" borderId="1" xfId="1" applyFont="1" applyFill="1" applyBorder="1" applyAlignment="1">
      <alignment horizontal="center" vertical="center"/>
    </xf>
    <xf numFmtId="44" fontId="4" fillId="15" borderId="20" xfId="1" applyFont="1" applyFill="1" applyBorder="1" applyAlignment="1">
      <alignment horizontal="center" vertical="center" wrapText="1"/>
    </xf>
    <xf numFmtId="44" fontId="2" fillId="3" borderId="15" xfId="1" applyFont="1" applyFill="1" applyBorder="1" applyAlignment="1">
      <alignment horizontal="center" vertical="center" wrapText="1"/>
    </xf>
    <xf numFmtId="44" fontId="2" fillId="0" borderId="20" xfId="1" applyFont="1" applyFill="1" applyBorder="1" applyAlignment="1">
      <alignment horizontal="center" vertical="center" wrapText="1"/>
    </xf>
    <xf numFmtId="44" fontId="2" fillId="0" borderId="18" xfId="1" applyFont="1" applyFill="1" applyBorder="1" applyAlignment="1">
      <alignment horizontal="center" vertical="center" wrapText="1"/>
    </xf>
    <xf numFmtId="9" fontId="2" fillId="15" borderId="27" xfId="2" applyFont="1" applyFill="1" applyBorder="1" applyAlignment="1">
      <alignment horizontal="center" vertical="center" wrapText="1"/>
    </xf>
    <xf numFmtId="44" fontId="4" fillId="15" borderId="14" xfId="1" applyFont="1" applyFill="1" applyBorder="1" applyAlignment="1">
      <alignment horizontal="center" vertical="center" wrapText="1"/>
    </xf>
    <xf numFmtId="44" fontId="4" fillId="15" borderId="28" xfId="1" applyFont="1" applyFill="1" applyBorder="1" applyAlignment="1">
      <alignment horizontal="center" vertical="center" wrapText="1"/>
    </xf>
    <xf numFmtId="44" fontId="4" fillId="15" borderId="44" xfId="1" applyFont="1" applyFill="1" applyBorder="1" applyAlignment="1">
      <alignment horizontal="center" vertical="center" wrapText="1"/>
    </xf>
    <xf numFmtId="44" fontId="4" fillId="15" borderId="19" xfId="1" applyFont="1" applyFill="1" applyBorder="1" applyAlignment="1">
      <alignment horizontal="center" vertical="center" wrapText="1"/>
    </xf>
    <xf numFmtId="44" fontId="4" fillId="15" borderId="16" xfId="1" applyFont="1" applyFill="1" applyBorder="1" applyAlignment="1">
      <alignment horizontal="center" vertical="center" wrapText="1"/>
    </xf>
    <xf numFmtId="165" fontId="2" fillId="15" borderId="18" xfId="0" applyNumberFormat="1" applyFont="1" applyFill="1" applyBorder="1" applyAlignment="1">
      <alignment horizontal="center" vertical="center" wrapText="1"/>
    </xf>
    <xf numFmtId="165" fontId="2" fillId="15" borderId="20" xfId="0" applyNumberFormat="1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/>
    </xf>
    <xf numFmtId="44" fontId="2" fillId="8" borderId="25" xfId="1" applyFont="1" applyFill="1" applyBorder="1" applyAlignment="1">
      <alignment horizontal="center" vertical="center"/>
    </xf>
    <xf numFmtId="44" fontId="4" fillId="8" borderId="25" xfId="1" applyFont="1" applyFill="1" applyBorder="1" applyAlignment="1">
      <alignment horizontal="center" vertical="center" wrapText="1"/>
    </xf>
    <xf numFmtId="44" fontId="2" fillId="8" borderId="38" xfId="1" applyFont="1" applyFill="1" applyBorder="1" applyAlignment="1">
      <alignment horizontal="center" vertical="center" wrapText="1"/>
    </xf>
    <xf numFmtId="44" fontId="2" fillId="8" borderId="36" xfId="1" applyFont="1" applyFill="1" applyBorder="1" applyAlignment="1">
      <alignment horizontal="center" vertical="center" wrapText="1"/>
    </xf>
    <xf numFmtId="44" fontId="4" fillId="8" borderId="24" xfId="1" applyFont="1" applyFill="1" applyBorder="1" applyAlignment="1">
      <alignment horizontal="center" vertical="center" wrapText="1"/>
    </xf>
    <xf numFmtId="44" fontId="4" fillId="8" borderId="27" xfId="1" applyFont="1" applyFill="1" applyBorder="1" applyAlignment="1">
      <alignment horizontal="center" vertical="center" wrapText="1"/>
    </xf>
    <xf numFmtId="44" fontId="4" fillId="16" borderId="25" xfId="1" applyFont="1" applyFill="1" applyBorder="1" applyAlignment="1">
      <alignment horizontal="center" vertical="center" wrapText="1"/>
    </xf>
    <xf numFmtId="9" fontId="4" fillId="8" borderId="26" xfId="2" applyFont="1" applyFill="1" applyBorder="1" applyAlignment="1">
      <alignment horizontal="center" vertical="center" wrapText="1"/>
    </xf>
    <xf numFmtId="44" fontId="2" fillId="3" borderId="24" xfId="1" applyFont="1" applyFill="1" applyBorder="1" applyAlignment="1">
      <alignment horizontal="center" vertical="center" wrapText="1"/>
    </xf>
    <xf numFmtId="44" fontId="2" fillId="3" borderId="26" xfId="1" applyFont="1" applyFill="1" applyBorder="1" applyAlignment="1">
      <alignment horizontal="center" vertical="center" wrapText="1"/>
    </xf>
    <xf numFmtId="44" fontId="2" fillId="3" borderId="24" xfId="0" applyNumberFormat="1" applyFont="1" applyFill="1" applyBorder="1" applyAlignment="1">
      <alignment horizontal="center" vertical="center" wrapText="1"/>
    </xf>
    <xf numFmtId="44" fontId="2" fillId="3" borderId="26" xfId="0" applyNumberFormat="1" applyFont="1" applyFill="1" applyBorder="1" applyAlignment="1">
      <alignment horizontal="center" vertical="center" wrapText="1"/>
    </xf>
    <xf numFmtId="44" fontId="4" fillId="3" borderId="24" xfId="1" applyFont="1" applyFill="1" applyBorder="1" applyAlignment="1">
      <alignment horizontal="center" vertical="center" wrapText="1"/>
    </xf>
    <xf numFmtId="44" fontId="4" fillId="3" borderId="26" xfId="1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/>
    </xf>
    <xf numFmtId="44" fontId="8" fillId="4" borderId="0" xfId="1" applyFont="1" applyFill="1" applyBorder="1" applyAlignment="1">
      <alignment horizontal="center" vertical="center"/>
    </xf>
    <xf numFmtId="10" fontId="8" fillId="4" borderId="0" xfId="2" applyNumberFormat="1" applyFont="1" applyFill="1" applyBorder="1" applyAlignment="1">
      <alignment horizontal="center" vertical="center"/>
    </xf>
    <xf numFmtId="0" fontId="0" fillId="4" borderId="0" xfId="0" applyFill="1"/>
    <xf numFmtId="44" fontId="8" fillId="4" borderId="0" xfId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0" fontId="8" fillId="4" borderId="0" xfId="2" applyNumberFormat="1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164" fontId="8" fillId="4" borderId="0" xfId="1" applyNumberFormat="1" applyFont="1" applyFill="1" applyBorder="1" applyAlignment="1">
      <alignment horizontal="left" vertical="center" wrapText="1"/>
    </xf>
    <xf numFmtId="44" fontId="16" fillId="4" borderId="0" xfId="1" applyFont="1" applyFill="1" applyBorder="1" applyAlignment="1">
      <alignment horizontal="center" vertical="center"/>
    </xf>
    <xf numFmtId="10" fontId="0" fillId="4" borderId="0" xfId="0" applyNumberFormat="1" applyFill="1"/>
    <xf numFmtId="44" fontId="8" fillId="4" borderId="0" xfId="1" applyFont="1" applyFill="1" applyBorder="1" applyAlignment="1">
      <alignment horizontal="left" vertical="center" wrapText="1"/>
    </xf>
    <xf numFmtId="9" fontId="8" fillId="4" borderId="0" xfId="2" applyFont="1" applyFill="1" applyBorder="1" applyAlignment="1">
      <alignment horizontal="left" vertical="center" wrapText="1"/>
    </xf>
    <xf numFmtId="44" fontId="8" fillId="4" borderId="0" xfId="2" applyNumberFormat="1" applyFont="1" applyFill="1" applyBorder="1" applyAlignment="1">
      <alignment horizontal="center" vertical="center"/>
    </xf>
    <xf numFmtId="0" fontId="8" fillId="4" borderId="0" xfId="0" applyFont="1" applyFill="1" applyAlignment="1">
      <alignment horizontal="left" vertical="center"/>
    </xf>
    <xf numFmtId="0" fontId="20" fillId="0" borderId="0" xfId="0" applyFont="1"/>
    <xf numFmtId="44" fontId="21" fillId="4" borderId="45" xfId="1" applyFont="1" applyFill="1" applyBorder="1" applyAlignment="1" applyProtection="1">
      <alignment horizontal="center" vertical="center" wrapText="1"/>
    </xf>
    <xf numFmtId="44" fontId="21" fillId="4" borderId="47" xfId="1" applyFont="1" applyFill="1" applyBorder="1" applyAlignment="1">
      <alignment vertical="center"/>
    </xf>
    <xf numFmtId="44" fontId="21" fillId="4" borderId="52" xfId="1" applyFont="1" applyFill="1" applyBorder="1" applyAlignment="1" applyProtection="1">
      <alignment horizontal="center" vertical="center" wrapText="1"/>
    </xf>
    <xf numFmtId="44" fontId="21" fillId="20" borderId="52" xfId="1" applyFont="1" applyFill="1" applyBorder="1" applyAlignment="1" applyProtection="1">
      <alignment horizontal="center" vertical="center" wrapText="1"/>
    </xf>
    <xf numFmtId="44" fontId="21" fillId="20" borderId="50" xfId="1" applyFont="1" applyFill="1" applyBorder="1" applyAlignment="1">
      <alignment vertical="center"/>
    </xf>
    <xf numFmtId="44" fontId="21" fillId="20" borderId="45" xfId="1" applyFont="1" applyFill="1" applyBorder="1" applyAlignment="1" applyProtection="1">
      <alignment horizontal="center" vertical="center" wrapText="1"/>
    </xf>
    <xf numFmtId="0" fontId="21" fillId="0" borderId="51" xfId="0" applyFont="1" applyBorder="1" applyAlignment="1">
      <alignment vertical="center"/>
    </xf>
    <xf numFmtId="1" fontId="21" fillId="0" borderId="52" xfId="7" applyNumberFormat="1" applyFont="1" applyFill="1" applyBorder="1" applyAlignment="1" applyProtection="1">
      <alignment horizontal="center" vertical="center" wrapText="1"/>
    </xf>
    <xf numFmtId="1" fontId="21" fillId="0" borderId="53" xfId="7" applyNumberFormat="1" applyFont="1" applyFill="1" applyBorder="1" applyAlignment="1" applyProtection="1">
      <alignment horizontal="center" vertical="center" wrapText="1"/>
    </xf>
    <xf numFmtId="0" fontId="21" fillId="0" borderId="47" xfId="0" applyFont="1" applyBorder="1" applyAlignment="1">
      <alignment vertical="center"/>
    </xf>
    <xf numFmtId="1" fontId="21" fillId="0" borderId="46" xfId="7" applyNumberFormat="1" applyFont="1" applyFill="1" applyBorder="1" applyAlignment="1" applyProtection="1">
      <alignment horizontal="center" vertical="center" wrapText="1"/>
    </xf>
    <xf numFmtId="1" fontId="21" fillId="0" borderId="49" xfId="7" applyNumberFormat="1" applyFont="1" applyFill="1" applyBorder="1" applyAlignment="1" applyProtection="1">
      <alignment horizontal="center" vertical="center" wrapText="1"/>
    </xf>
    <xf numFmtId="1" fontId="21" fillId="0" borderId="48" xfId="7" applyNumberFormat="1" applyFont="1" applyFill="1" applyBorder="1" applyAlignment="1" applyProtection="1">
      <alignment horizontal="center" vertical="center" wrapText="1"/>
    </xf>
    <xf numFmtId="44" fontId="21" fillId="0" borderId="53" xfId="1" applyFont="1" applyFill="1" applyBorder="1" applyAlignment="1" applyProtection="1">
      <alignment horizontal="center" vertical="center" wrapText="1"/>
    </xf>
    <xf numFmtId="1" fontId="21" fillId="0" borderId="53" xfId="7" applyNumberFormat="1" applyFont="1" applyBorder="1" applyAlignment="1">
      <alignment horizontal="center" vertical="center" wrapText="1"/>
    </xf>
    <xf numFmtId="44" fontId="21" fillId="4" borderId="45" xfId="1" applyFont="1" applyFill="1" applyBorder="1" applyAlignment="1">
      <alignment horizontal="center" vertical="center" wrapText="1"/>
    </xf>
    <xf numFmtId="0" fontId="4" fillId="19" borderId="54" xfId="0" applyFont="1" applyFill="1" applyBorder="1" applyAlignment="1">
      <alignment vertical="center" wrapText="1"/>
    </xf>
    <xf numFmtId="0" fontId="22" fillId="18" borderId="55" xfId="8" applyFont="1" applyFill="1" applyBorder="1" applyAlignment="1" applyProtection="1">
      <alignment horizontal="center" vertical="center" wrapText="1"/>
      <protection locked="0"/>
    </xf>
    <xf numFmtId="0" fontId="0" fillId="0" borderId="57" xfId="0" applyBorder="1"/>
    <xf numFmtId="0" fontId="0" fillId="0" borderId="58" xfId="0" applyBorder="1" applyAlignment="1">
      <alignment horizontal="center"/>
    </xf>
    <xf numFmtId="0" fontId="0" fillId="0" borderId="59" xfId="0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61" xfId="0" applyBorder="1" applyAlignment="1">
      <alignment horizontal="center"/>
    </xf>
    <xf numFmtId="0" fontId="0" fillId="0" borderId="62" xfId="0" applyBorder="1" applyAlignment="1">
      <alignment horizontal="center"/>
    </xf>
    <xf numFmtId="44" fontId="0" fillId="0" borderId="63" xfId="1" applyFont="1" applyBorder="1" applyAlignment="1">
      <alignment horizontal="center"/>
    </xf>
    <xf numFmtId="0" fontId="0" fillId="0" borderId="63" xfId="0" applyBorder="1" applyAlignment="1">
      <alignment horizontal="center"/>
    </xf>
    <xf numFmtId="44" fontId="0" fillId="0" borderId="64" xfId="1" applyFont="1" applyBorder="1" applyAlignment="1">
      <alignment horizontal="center"/>
    </xf>
    <xf numFmtId="0" fontId="0" fillId="0" borderId="65" xfId="0" applyBorder="1" applyAlignment="1">
      <alignment horizontal="center"/>
    </xf>
    <xf numFmtId="44" fontId="0" fillId="0" borderId="66" xfId="1" applyFont="1" applyBorder="1" applyAlignment="1">
      <alignment horizontal="center"/>
    </xf>
    <xf numFmtId="0" fontId="0" fillId="0" borderId="67" xfId="0" applyBorder="1" applyAlignment="1">
      <alignment horizontal="center"/>
    </xf>
    <xf numFmtId="44" fontId="0" fillId="0" borderId="68" xfId="1" applyFont="1" applyBorder="1" applyAlignment="1">
      <alignment horizontal="center"/>
    </xf>
    <xf numFmtId="166" fontId="0" fillId="0" borderId="3" xfId="0" applyNumberFormat="1" applyBorder="1"/>
    <xf numFmtId="166" fontId="0" fillId="0" borderId="61" xfId="0" applyNumberFormat="1" applyBorder="1"/>
    <xf numFmtId="0" fontId="19" fillId="0" borderId="0" xfId="9"/>
    <xf numFmtId="166" fontId="0" fillId="21" borderId="61" xfId="0" applyNumberFormat="1" applyFill="1" applyBorder="1"/>
    <xf numFmtId="44" fontId="0" fillId="0" borderId="0" xfId="0" applyNumberFormat="1" applyAlignment="1">
      <alignment wrapText="1"/>
    </xf>
    <xf numFmtId="0" fontId="10" fillId="0" borderId="0" xfId="0" applyFont="1" applyAlignment="1">
      <alignment wrapText="1"/>
    </xf>
    <xf numFmtId="44" fontId="0" fillId="0" borderId="0" xfId="0" applyNumberFormat="1"/>
    <xf numFmtId="44" fontId="10" fillId="0" borderId="0" xfId="0" applyNumberFormat="1" applyFont="1" applyAlignment="1">
      <alignment wrapText="1"/>
    </xf>
    <xf numFmtId="44" fontId="10" fillId="0" borderId="0" xfId="0" applyNumberFormat="1" applyFont="1"/>
    <xf numFmtId="8" fontId="0" fillId="0" borderId="0" xfId="1" applyNumberFormat="1" applyFont="1" applyAlignment="1">
      <alignment horizontal="left" wrapText="1"/>
    </xf>
    <xf numFmtId="8" fontId="0" fillId="0" borderId="0" xfId="0" applyNumberFormat="1" applyAlignment="1">
      <alignment horizontal="left" wrapText="1"/>
    </xf>
    <xf numFmtId="0" fontId="23" fillId="18" borderId="74" xfId="0" applyFont="1" applyFill="1" applyBorder="1" applyAlignment="1">
      <alignment horizontal="left" vertical="center" wrapText="1"/>
    </xf>
    <xf numFmtId="0" fontId="10" fillId="0" borderId="34" xfId="0" applyFont="1" applyBorder="1" applyAlignment="1">
      <alignment horizontal="center"/>
    </xf>
    <xf numFmtId="0" fontId="10" fillId="0" borderId="37" xfId="0" applyFont="1" applyBorder="1" applyAlignment="1">
      <alignment horizontal="center"/>
    </xf>
    <xf numFmtId="0" fontId="10" fillId="0" borderId="56" xfId="0" applyFont="1" applyBorder="1" applyAlignment="1">
      <alignment horizontal="center"/>
    </xf>
    <xf numFmtId="0" fontId="0" fillId="0" borderId="65" xfId="0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0" fillId="0" borderId="70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9" xfId="0" applyBorder="1" applyAlignment="1">
      <alignment horizontal="center"/>
    </xf>
    <xf numFmtId="0" fontId="0" fillId="0" borderId="60" xfId="0" applyBorder="1" applyAlignment="1">
      <alignment horizontal="center"/>
    </xf>
    <xf numFmtId="0" fontId="0" fillId="21" borderId="59" xfId="0" applyFill="1" applyBorder="1" applyAlignment="1">
      <alignment horizontal="center"/>
    </xf>
    <xf numFmtId="0" fontId="0" fillId="21" borderId="60" xfId="0" applyFill="1" applyBorder="1" applyAlignment="1">
      <alignment horizontal="center"/>
    </xf>
    <xf numFmtId="0" fontId="0" fillId="0" borderId="71" xfId="0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0" fontId="0" fillId="0" borderId="66" xfId="0" applyBorder="1" applyAlignment="1">
      <alignment horizontal="center"/>
    </xf>
    <xf numFmtId="0" fontId="8" fillId="4" borderId="0" xfId="0" applyFont="1" applyFill="1" applyAlignment="1">
      <alignment horizontal="center" vertical="center" wrapText="1"/>
    </xf>
    <xf numFmtId="44" fontId="8" fillId="4" borderId="0" xfId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3" fillId="0" borderId="32" xfId="0" applyFont="1" applyBorder="1" applyAlignment="1">
      <alignment horizontal="center" vertical="center" textRotation="90" wrapText="1"/>
    </xf>
    <xf numFmtId="0" fontId="3" fillId="0" borderId="33" xfId="0" applyFont="1" applyBorder="1" applyAlignment="1">
      <alignment horizontal="center" vertical="center" textRotation="90" wrapText="1"/>
    </xf>
    <xf numFmtId="0" fontId="13" fillId="0" borderId="34" xfId="0" applyFont="1" applyBorder="1" applyAlignment="1">
      <alignment horizontal="center"/>
    </xf>
    <xf numFmtId="0" fontId="13" fillId="0" borderId="37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5" fillId="0" borderId="31" xfId="0" applyFont="1" applyBorder="1" applyAlignment="1">
      <alignment horizontal="center" vertical="center" textRotation="90"/>
    </xf>
    <xf numFmtId="0" fontId="15" fillId="0" borderId="33" xfId="0" applyFont="1" applyBorder="1" applyAlignment="1">
      <alignment horizontal="center" vertical="center" textRotation="90"/>
    </xf>
    <xf numFmtId="0" fontId="15" fillId="0" borderId="32" xfId="0" applyFont="1" applyBorder="1" applyAlignment="1">
      <alignment horizontal="center" vertical="center" textRotation="90"/>
    </xf>
    <xf numFmtId="0" fontId="14" fillId="0" borderId="35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3" fillId="0" borderId="35" xfId="0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/>
    </xf>
    <xf numFmtId="0" fontId="10" fillId="0" borderId="31" xfId="0" applyFont="1" applyBorder="1" applyAlignment="1">
      <alignment horizontal="center" vertical="center" textRotation="90" wrapText="1"/>
    </xf>
    <xf numFmtId="0" fontId="10" fillId="0" borderId="32" xfId="0" applyFont="1" applyBorder="1" applyAlignment="1">
      <alignment horizontal="center" vertical="center" textRotation="90" wrapText="1"/>
    </xf>
    <xf numFmtId="0" fontId="10" fillId="0" borderId="33" xfId="0" applyFont="1" applyBorder="1" applyAlignment="1">
      <alignment horizontal="center" vertical="center" textRotation="90" wrapText="1"/>
    </xf>
    <xf numFmtId="0" fontId="12" fillId="0" borderId="35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0" fillId="0" borderId="31" xfId="0" applyFont="1" applyBorder="1" applyAlignment="1">
      <alignment horizontal="center" vertical="center" textRotation="90"/>
    </xf>
    <xf numFmtId="0" fontId="10" fillId="0" borderId="32" xfId="0" applyFont="1" applyBorder="1" applyAlignment="1">
      <alignment horizontal="center" vertical="center" textRotation="90"/>
    </xf>
    <xf numFmtId="0" fontId="10" fillId="0" borderId="33" xfId="0" applyFont="1" applyBorder="1" applyAlignment="1">
      <alignment horizontal="center" vertical="center" textRotation="90"/>
    </xf>
  </cellXfs>
  <cellStyles count="11">
    <cellStyle name="Hiperlink" xfId="9" builtinId="8"/>
    <cellStyle name="Moeda" xfId="1" builtinId="4"/>
    <cellStyle name="Moeda 3" xfId="7" xr:uid="{00000000-0005-0000-0000-000001000000}"/>
    <cellStyle name="Moeda 4" xfId="10" xr:uid="{088AD988-D3BE-4F8E-998D-CEF3CC27EB7E}"/>
    <cellStyle name="Normal" xfId="0" builtinId="0"/>
    <cellStyle name="Normal 2 2 2" xfId="8" xr:uid="{00000000-0005-0000-0000-000003000000}"/>
    <cellStyle name="Normal 3" xfId="5" xr:uid="{00000000-0005-0000-0000-000004000000}"/>
    <cellStyle name="Porcentagem" xfId="2" builtinId="5"/>
    <cellStyle name="Porcentagem 3" xfId="6" xr:uid="{00000000-0005-0000-0000-000006000000}"/>
    <cellStyle name="Porcentagem 4" xfId="4" xr:uid="{00000000-0005-0000-0000-000007000000}"/>
    <cellStyle name="Vírgula 4" xfId="3" xr:uid="{00000000-0005-0000-0000-000008000000}"/>
  </cellStyles>
  <dxfs count="0"/>
  <tableStyles count="0" defaultTableStyle="TableStyleMedium2" defaultPivotStyle="PivotStyleLight16"/>
  <colors>
    <mruColors>
      <color rgb="FFE1EA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FIOCRUZ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Fiocruz!$B$3</c:f>
              <c:strCache>
                <c:ptCount val="1"/>
                <c:pt idx="0">
                  <c:v> COC  SM21 SINTRAINDISTAL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Fiocruz!$A$4:$A$9</c:f>
              <c:strCache>
                <c:ptCount val="6"/>
                <c:pt idx="0">
                  <c:v>Servente</c:v>
                </c:pt>
                <c:pt idx="1">
                  <c:v>Auxiliar - Manutenção Civil </c:v>
                </c:pt>
                <c:pt idx="2">
                  <c:v>Oficial - Manutenção Civil - Armador</c:v>
                </c:pt>
                <c:pt idx="3">
                  <c:v>Oficial - Manutenção Civil - Elétrica - Plantão</c:v>
                </c:pt>
                <c:pt idx="4">
                  <c:v>Encarregado de Turma - Manutenção Civil</c:v>
                </c:pt>
                <c:pt idx="5">
                  <c:v>Mestre - Manutenção Civil (44h semanais)</c:v>
                </c:pt>
              </c:strCache>
            </c:strRef>
          </c:cat>
          <c:val>
            <c:numRef>
              <c:f>Fiocruz!$B$4:$B$9</c:f>
              <c:numCache>
                <c:formatCode>_-[$R$-416]\ * #,##0.00_-;\-[$R$-416]\ * #,##0.00_-;_-[$R$-416]\ * "-"??_-;_-@_-</c:formatCode>
                <c:ptCount val="6"/>
                <c:pt idx="0">
                  <c:v>1230.7</c:v>
                </c:pt>
                <c:pt idx="3">
                  <c:v>1697</c:v>
                </c:pt>
                <c:pt idx="4">
                  <c:v>2875.04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E2-47D8-9DBC-1D4B7A7E81D0}"/>
            </c:ext>
          </c:extLst>
        </c:ser>
        <c:ser>
          <c:idx val="1"/>
          <c:order val="1"/>
          <c:tx>
            <c:strRef>
              <c:f>Fiocruz!$C$3</c:f>
              <c:strCache>
                <c:ptCount val="1"/>
                <c:pt idx="0">
                  <c:v> FAR SERES SINTRACONST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Fiocruz!$A$4:$A$9</c:f>
              <c:strCache>
                <c:ptCount val="6"/>
                <c:pt idx="0">
                  <c:v>Servente</c:v>
                </c:pt>
                <c:pt idx="1">
                  <c:v>Auxiliar - Manutenção Civil </c:v>
                </c:pt>
                <c:pt idx="2">
                  <c:v>Oficial - Manutenção Civil - Armador</c:v>
                </c:pt>
                <c:pt idx="3">
                  <c:v>Oficial - Manutenção Civil - Elétrica - Plantão</c:v>
                </c:pt>
                <c:pt idx="4">
                  <c:v>Encarregado de Turma - Manutenção Civil</c:v>
                </c:pt>
                <c:pt idx="5">
                  <c:v>Mestre - Manutenção Civil (44h semanais)</c:v>
                </c:pt>
              </c:strCache>
            </c:strRef>
          </c:cat>
          <c:val>
            <c:numRef>
              <c:f>Fiocruz!$C$4:$C$9</c:f>
              <c:numCache>
                <c:formatCode>_-[$R$-416]\ * #,##0.00_-;\-[$R$-416]\ * #,##0.00_-;_-[$R$-416]\ * "-"??_-;_-@_-</c:formatCode>
                <c:ptCount val="6"/>
                <c:pt idx="2">
                  <c:v>2707.74</c:v>
                </c:pt>
                <c:pt idx="3">
                  <c:v>2707.74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E2-47D8-9DBC-1D4B7A7E81D0}"/>
            </c:ext>
          </c:extLst>
        </c:ser>
        <c:ser>
          <c:idx val="2"/>
          <c:order val="2"/>
          <c:tx>
            <c:strRef>
              <c:f>Fiocruz!$D$3</c:f>
              <c:strCache>
                <c:ptCount val="1"/>
                <c:pt idx="0">
                  <c:v> INCQS ALE&amp;DAN  SINTRACONST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Fiocruz!$A$4:$A$9</c:f>
              <c:strCache>
                <c:ptCount val="6"/>
                <c:pt idx="0">
                  <c:v>Servente</c:v>
                </c:pt>
                <c:pt idx="1">
                  <c:v>Auxiliar - Manutenção Civil </c:v>
                </c:pt>
                <c:pt idx="2">
                  <c:v>Oficial - Manutenção Civil - Armador</c:v>
                </c:pt>
                <c:pt idx="3">
                  <c:v>Oficial - Manutenção Civil - Elétrica - Plantão</c:v>
                </c:pt>
                <c:pt idx="4">
                  <c:v>Encarregado de Turma - Manutenção Civil</c:v>
                </c:pt>
                <c:pt idx="5">
                  <c:v>Mestre - Manutenção Civil (44h semanais)</c:v>
                </c:pt>
              </c:strCache>
            </c:strRef>
          </c:cat>
          <c:val>
            <c:numRef>
              <c:f>Fiocruz!$D$4:$D$9</c:f>
              <c:numCache>
                <c:formatCode>_-[$R$-416]\ * #,##0.00_-;\-[$R$-416]\ * #,##0.00_-;_-[$R$-416]\ * "-"??_-;_-@_-</c:formatCode>
                <c:ptCount val="6"/>
                <c:pt idx="2">
                  <c:v>2093.67</c:v>
                </c:pt>
                <c:pt idx="3">
                  <c:v>2093.67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E2-47D8-9DBC-1D4B7A7E81D0}"/>
            </c:ext>
          </c:extLst>
        </c:ser>
        <c:ser>
          <c:idx val="3"/>
          <c:order val="3"/>
          <c:tx>
            <c:strRef>
              <c:f>Fiocruz!$E$3</c:f>
              <c:strCache>
                <c:ptCount val="1"/>
                <c:pt idx="0">
                  <c:v> CONVENÇÃO  SINDUSCON X SINTRACONST 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Fiocruz!$A$4:$A$9</c:f>
              <c:strCache>
                <c:ptCount val="6"/>
                <c:pt idx="0">
                  <c:v>Servente</c:v>
                </c:pt>
                <c:pt idx="1">
                  <c:v>Auxiliar - Manutenção Civil </c:v>
                </c:pt>
                <c:pt idx="2">
                  <c:v>Oficial - Manutenção Civil - Armador</c:v>
                </c:pt>
                <c:pt idx="3">
                  <c:v>Oficial - Manutenção Civil - Elétrica - Plantão</c:v>
                </c:pt>
                <c:pt idx="4">
                  <c:v>Encarregado de Turma - Manutenção Civil</c:v>
                </c:pt>
                <c:pt idx="5">
                  <c:v>Mestre - Manutenção Civil (44h semanais)</c:v>
                </c:pt>
              </c:strCache>
            </c:strRef>
          </c:cat>
          <c:val>
            <c:numRef>
              <c:f>Fiocruz!$E$4:$E$9</c:f>
              <c:numCache>
                <c:formatCode>_("R$"* #,##0.00_);_("R$"* \(#,##0.00\);_("R$"* "-"??_);_(@_)</c:formatCode>
                <c:ptCount val="6"/>
                <c:pt idx="0">
                  <c:v>1421.2</c:v>
                </c:pt>
                <c:pt idx="1">
                  <c:v>1493.8</c:v>
                </c:pt>
                <c:pt idx="2">
                  <c:v>1962.4</c:v>
                </c:pt>
                <c:pt idx="3">
                  <c:v>1962.4</c:v>
                </c:pt>
                <c:pt idx="4">
                  <c:v>2714.8</c:v>
                </c:pt>
                <c:pt idx="5">
                  <c:v>4485.8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2E2-47D8-9DBC-1D4B7A7E81D0}"/>
            </c:ext>
          </c:extLst>
        </c:ser>
        <c:ser>
          <c:idx val="4"/>
          <c:order val="4"/>
          <c:tx>
            <c:strRef>
              <c:f>Fiocruz!$F$3</c:f>
              <c:strCache>
                <c:ptCount val="1"/>
                <c:pt idx="0">
                  <c:v> ENSP SM21  SINTRACONST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Fiocruz!$A$4:$A$9</c:f>
              <c:strCache>
                <c:ptCount val="6"/>
                <c:pt idx="0">
                  <c:v>Servente</c:v>
                </c:pt>
                <c:pt idx="1">
                  <c:v>Auxiliar - Manutenção Civil </c:v>
                </c:pt>
                <c:pt idx="2">
                  <c:v>Oficial - Manutenção Civil - Armador</c:v>
                </c:pt>
                <c:pt idx="3">
                  <c:v>Oficial - Manutenção Civil - Elétrica - Plantão</c:v>
                </c:pt>
                <c:pt idx="4">
                  <c:v>Encarregado de Turma - Manutenção Civil</c:v>
                </c:pt>
                <c:pt idx="5">
                  <c:v>Mestre - Manutenção Civil (44h semanais)</c:v>
                </c:pt>
              </c:strCache>
            </c:strRef>
          </c:cat>
          <c:val>
            <c:numRef>
              <c:f>Fiocruz!$F$4:$F$9</c:f>
              <c:numCache>
                <c:formatCode>_("R$"* #,##0.00_);_("R$"* \(#,##0.00\);_("R$"* "-"??_);_(@_)</c:formatCode>
                <c:ptCount val="6"/>
                <c:pt idx="0">
                  <c:v>1421.2</c:v>
                </c:pt>
                <c:pt idx="1">
                  <c:v>1493.8</c:v>
                </c:pt>
                <c:pt idx="2">
                  <c:v>2664.39</c:v>
                </c:pt>
                <c:pt idx="3">
                  <c:v>2825.88</c:v>
                </c:pt>
                <c:pt idx="4">
                  <c:v>3091.07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2E2-47D8-9DBC-1D4B7A7E81D0}"/>
            </c:ext>
          </c:extLst>
        </c:ser>
        <c:ser>
          <c:idx val="5"/>
          <c:order val="5"/>
          <c:tx>
            <c:strRef>
              <c:f>Fiocruz!$G$3</c:f>
              <c:strCache>
                <c:ptCount val="1"/>
                <c:pt idx="0">
                  <c:v> COGIC SM21 SINTRAINDISTAL 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Fiocruz!$A$4:$A$9</c:f>
              <c:strCache>
                <c:ptCount val="6"/>
                <c:pt idx="0">
                  <c:v>Servente</c:v>
                </c:pt>
                <c:pt idx="1">
                  <c:v>Auxiliar - Manutenção Civil </c:v>
                </c:pt>
                <c:pt idx="2">
                  <c:v>Oficial - Manutenção Civil - Armador</c:v>
                </c:pt>
                <c:pt idx="3">
                  <c:v>Oficial - Manutenção Civil - Elétrica - Plantão</c:v>
                </c:pt>
                <c:pt idx="4">
                  <c:v>Encarregado de Turma - Manutenção Civil</c:v>
                </c:pt>
                <c:pt idx="5">
                  <c:v>Mestre - Manutenção Civil (44h semanais)</c:v>
                </c:pt>
              </c:strCache>
            </c:strRef>
          </c:cat>
          <c:val>
            <c:numRef>
              <c:f>Fiocruz!$G$4:$G$9</c:f>
              <c:numCache>
                <c:formatCode>_("R$"* #,##0.00_);_("R$"* \(#,##0.00\);_("R$"* "-"??_);_(@_)</c:formatCode>
                <c:ptCount val="6"/>
                <c:pt idx="0">
                  <c:v>1113.19</c:v>
                </c:pt>
                <c:pt idx="1">
                  <c:v>1202.5999999999999</c:v>
                </c:pt>
                <c:pt idx="2">
                  <c:v>1640.95</c:v>
                </c:pt>
                <c:pt idx="3">
                  <c:v>1664.03</c:v>
                </c:pt>
                <c:pt idx="4">
                  <c:v>2191.79</c:v>
                </c:pt>
                <c:pt idx="5">
                  <c:v>2780.11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2E2-47D8-9DBC-1D4B7A7E8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138298736"/>
        <c:axId val="1352928288"/>
      </c:barChart>
      <c:catAx>
        <c:axId val="1138298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52928288"/>
        <c:crosses val="autoZero"/>
        <c:auto val="1"/>
        <c:lblAlgn val="ctr"/>
        <c:lblOffset val="100"/>
        <c:noMultiLvlLbl val="0"/>
      </c:catAx>
      <c:valAx>
        <c:axId val="1352928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[$R$-416]\ * #,##0.00_-;\-[$R$-416]\ * #,##0.00_-;_-[$R$-416]\ 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138298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SALÁRIOS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'Todas as fontes'!$B$3</c:f>
              <c:strCache>
                <c:ptCount val="1"/>
                <c:pt idx="0">
                  <c:v> MPU/RJ ENGEPARK SINTRAINDISTAL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'Todas as fontes'!$A$4:$A$31</c:f>
              <c:strCache>
                <c:ptCount val="28"/>
                <c:pt idx="0">
                  <c:v>Servente</c:v>
                </c:pt>
                <c:pt idx="1">
                  <c:v>Auxiliar - Manutenção Civil </c:v>
                </c:pt>
                <c:pt idx="2">
                  <c:v>Auxiliar - Manutenção Civil (Pintor)</c:v>
                </c:pt>
                <c:pt idx="3">
                  <c:v>Auxiliar - Manutenção Elétrica </c:v>
                </c:pt>
                <c:pt idx="4">
                  <c:v>Auxiliar - Manutenção Civil Plantão</c:v>
                </c:pt>
                <c:pt idx="5">
                  <c:v>Auxiliar - Manutenção Civil Plantão</c:v>
                </c:pt>
                <c:pt idx="6">
                  <c:v>Meio-oficial - Manutenção Civil</c:v>
                </c:pt>
                <c:pt idx="7">
                  <c:v>Meio-oficial - Manutenção Civil (Pintor)</c:v>
                </c:pt>
                <c:pt idx="8">
                  <c:v>Meio-oficial - Manutenção Elétrica </c:v>
                </c:pt>
                <c:pt idx="9">
                  <c:v>Oficial - Manutenção Civil - Armador</c:v>
                </c:pt>
                <c:pt idx="10">
                  <c:v>Oficial - Manutenção Civil - Carpinteiro de Forma</c:v>
                </c:pt>
                <c:pt idx="11">
                  <c:v>Oficial - Manutenção Civil - Marceneiro</c:v>
                </c:pt>
                <c:pt idx="12">
                  <c:v>Oficial - Manutenção Civil - Pedreiro</c:v>
                </c:pt>
                <c:pt idx="13">
                  <c:v>Oficial - Manutenção Civil - Pintor</c:v>
                </c:pt>
                <c:pt idx="14">
                  <c:v>Oficial - Manutenção Civil - Pintor</c:v>
                </c:pt>
                <c:pt idx="15">
                  <c:v>Oficial - Manutenção Civil - Serralheiro</c:v>
                </c:pt>
                <c:pt idx="16">
                  <c:v>Oficial - Manutenção Civil - Vidraceiro</c:v>
                </c:pt>
                <c:pt idx="17">
                  <c:v>Oficial - Manutenção Civil - Elétrica - Plantão</c:v>
                </c:pt>
                <c:pt idx="18">
                  <c:v>Oficial - Manutenção Civil - Elétrica - Plantão</c:v>
                </c:pt>
                <c:pt idx="19">
                  <c:v>Oficial - Manutenção Civil - Elétrica</c:v>
                </c:pt>
                <c:pt idx="20">
                  <c:v>Oficial - Manutenção Civil - Bombeiro Hidráulico</c:v>
                </c:pt>
                <c:pt idx="21">
                  <c:v>Oficial - Manutenção Civil - Bombeiro Hidráulico - Plantão</c:v>
                </c:pt>
                <c:pt idx="22">
                  <c:v>Oficial - Manutenção Civil - Bombeiro Hidráulico - Plantão</c:v>
                </c:pt>
                <c:pt idx="23">
                  <c:v>Oficial - Manutenção Civil</c:v>
                </c:pt>
                <c:pt idx="24">
                  <c:v>Encarregado de Turma - Manutenção Civil</c:v>
                </c:pt>
                <c:pt idx="25">
                  <c:v>Encarregado de Turma - Manutenção Civil (Pintor)</c:v>
                </c:pt>
                <c:pt idx="26">
                  <c:v>Encarregado de Turma - Manutenção Civil - Elétrica</c:v>
                </c:pt>
                <c:pt idx="27">
                  <c:v>Mestre - Manutenção Civil (44h semanais)</c:v>
                </c:pt>
              </c:strCache>
            </c:strRef>
          </c:cat>
          <c:val>
            <c:numRef>
              <c:f>'Todas as fontes'!$B$4:$B$31</c:f>
              <c:numCache>
                <c:formatCode>_-[$R$-416]\ * #,##0.00_-;\-[$R$-416]\ * #,##0.00_-;_-[$R$-416]\ * "-"??_-;_-@_-</c:formatCode>
                <c:ptCount val="28"/>
                <c:pt idx="0">
                  <c:v>1113.19</c:v>
                </c:pt>
                <c:pt idx="1">
                  <c:v>1202.5999999999999</c:v>
                </c:pt>
                <c:pt idx="2">
                  <c:v>1202.5999999999999</c:v>
                </c:pt>
                <c:pt idx="3">
                  <c:v>1202.5999999999999</c:v>
                </c:pt>
                <c:pt idx="4">
                  <c:v>1202.5999999999999</c:v>
                </c:pt>
                <c:pt idx="5">
                  <c:v>1202.5999999999999</c:v>
                </c:pt>
                <c:pt idx="6" formatCode="_(&quot;R$&quot;* #,##0.00_);_(&quot;R$&quot;* \(#,##0.00\);_(&quot;R$&quot;* &quot;-&quot;??_);_(@_)">
                  <c:v>1202.5999999999999</c:v>
                </c:pt>
                <c:pt idx="7" formatCode="_(&quot;R$&quot;* #,##0.00_);_(&quot;R$&quot;* \(#,##0.00\);_(&quot;R$&quot;* &quot;-&quot;??_);_(@_)">
                  <c:v>1202.5999999999999</c:v>
                </c:pt>
                <c:pt idx="8" formatCode="_(&quot;R$&quot;* #,##0.00_);_(&quot;R$&quot;* \(#,##0.00\);_(&quot;R$&quot;* &quot;-&quot;??_);_(@_)">
                  <c:v>1202.5999999999999</c:v>
                </c:pt>
                <c:pt idx="9" formatCode="_(&quot;R$&quot;* #,##0.00_);_(&quot;R$&quot;* \(#,##0.00\);_(&quot;R$&quot;* &quot;-&quot;??_);_(@_)">
                  <c:v>1640.95</c:v>
                </c:pt>
                <c:pt idx="10" formatCode="_(&quot;R$&quot;* #,##0.00_);_(&quot;R$&quot;* \(#,##0.00\);_(&quot;R$&quot;* &quot;-&quot;??_);_(@_)">
                  <c:v>1640.95</c:v>
                </c:pt>
                <c:pt idx="11" formatCode="_(&quot;R$&quot;* #,##0.00_);_(&quot;R$&quot;* \(#,##0.00\);_(&quot;R$&quot;* &quot;-&quot;??_);_(@_)">
                  <c:v>1640.95</c:v>
                </c:pt>
                <c:pt idx="12" formatCode="_(&quot;R$&quot;* #,##0.00_);_(&quot;R$&quot;* \(#,##0.00\);_(&quot;R$&quot;* &quot;-&quot;??_);_(@_)">
                  <c:v>1640.93</c:v>
                </c:pt>
                <c:pt idx="13" formatCode="_(&quot;R$&quot;* #,##0.00_);_(&quot;R$&quot;* \(#,##0.00\);_(&quot;R$&quot;* &quot;-&quot;??_);_(@_)">
                  <c:v>1640.93</c:v>
                </c:pt>
                <c:pt idx="14" formatCode="_(&quot;R$&quot;* #,##0.00_);_(&quot;R$&quot;* \(#,##0.00\);_(&quot;R$&quot;* &quot;-&quot;??_);_(@_)">
                  <c:v>1640.95</c:v>
                </c:pt>
                <c:pt idx="15" formatCode="_(&quot;R$&quot;* #,##0.00_);_(&quot;R$&quot;* \(#,##0.00\);_(&quot;R$&quot;* &quot;-&quot;??_);_(@_)">
                  <c:v>1640.95</c:v>
                </c:pt>
                <c:pt idx="16" formatCode="_(&quot;R$&quot;* #,##0.00_);_(&quot;R$&quot;* \(#,##0.00\);_(&quot;R$&quot;* &quot;-&quot;??_);_(@_)">
                  <c:v>1640.95</c:v>
                </c:pt>
                <c:pt idx="17" formatCode="_(&quot;R$&quot;* #,##0.00_);_(&quot;R$&quot;* \(#,##0.00\);_(&quot;R$&quot;* &quot;-&quot;??_);_(@_)">
                  <c:v>1664.03</c:v>
                </c:pt>
                <c:pt idx="18" formatCode="_(&quot;R$&quot;* #,##0.00_);_(&quot;R$&quot;* \(#,##0.00\);_(&quot;R$&quot;* &quot;-&quot;??_);_(@_)">
                  <c:v>1664.03</c:v>
                </c:pt>
                <c:pt idx="19" formatCode="_(&quot;R$&quot;* #,##0.00_);_(&quot;R$&quot;* \(#,##0.00\);_(&quot;R$&quot;* &quot;-&quot;??_);_(@_)">
                  <c:v>1664.03</c:v>
                </c:pt>
                <c:pt idx="20" formatCode="_(&quot;R$&quot;* #,##0.00_);_(&quot;R$&quot;* \(#,##0.00\);_(&quot;R$&quot;* &quot;-&quot;??_);_(@_)">
                  <c:v>1664.03</c:v>
                </c:pt>
                <c:pt idx="21" formatCode="_(&quot;R$&quot;* #,##0.00_);_(&quot;R$&quot;* \(#,##0.00\);_(&quot;R$&quot;* &quot;-&quot;??_);_(@_)">
                  <c:v>1664.03</c:v>
                </c:pt>
                <c:pt idx="22" formatCode="_(&quot;R$&quot;* #,##0.00_);_(&quot;R$&quot;* \(#,##0.00\);_(&quot;R$&quot;* &quot;-&quot;??_);_(@_)">
                  <c:v>1664.03</c:v>
                </c:pt>
                <c:pt idx="23" formatCode="_(&quot;R$&quot;* #,##0.00_);_(&quot;R$&quot;* \(#,##0.00\);_(&quot;R$&quot;* &quot;-&quot;??_);_(@_)">
                  <c:v>1664.03</c:v>
                </c:pt>
                <c:pt idx="24" formatCode="_(&quot;R$&quot;* #,##0.00_);_(&quot;R$&quot;* \(#,##0.00\);_(&quot;R$&quot;* &quot;-&quot;??_);_(@_)">
                  <c:v>2191.79</c:v>
                </c:pt>
                <c:pt idx="25" formatCode="_(&quot;R$&quot;* #,##0.00_);_(&quot;R$&quot;* \(#,##0.00\);_(&quot;R$&quot;* &quot;-&quot;??_);_(@_)">
                  <c:v>2191.79</c:v>
                </c:pt>
                <c:pt idx="26" formatCode="_(&quot;R$&quot;* #,##0.00_);_(&quot;R$&quot;* \(#,##0.00\);_(&quot;R$&quot;* &quot;-&quot;??_);_(@_)">
                  <c:v>2191.79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94-4146-B389-479E162AEC78}"/>
            </c:ext>
          </c:extLst>
        </c:ser>
        <c:ser>
          <c:idx val="1"/>
          <c:order val="1"/>
          <c:tx>
            <c:strRef>
              <c:f>'Todas as fontes'!$C$3</c:f>
              <c:strCache>
                <c:ptCount val="1"/>
                <c:pt idx="0">
                  <c:v> COC  SM21 SINTRAINDISTAL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'Todas as fontes'!$A$4:$A$31</c:f>
              <c:strCache>
                <c:ptCount val="28"/>
                <c:pt idx="0">
                  <c:v>Servente</c:v>
                </c:pt>
                <c:pt idx="1">
                  <c:v>Auxiliar - Manutenção Civil </c:v>
                </c:pt>
                <c:pt idx="2">
                  <c:v>Auxiliar - Manutenção Civil (Pintor)</c:v>
                </c:pt>
                <c:pt idx="3">
                  <c:v>Auxiliar - Manutenção Elétrica </c:v>
                </c:pt>
                <c:pt idx="4">
                  <c:v>Auxiliar - Manutenção Civil Plantão</c:v>
                </c:pt>
                <c:pt idx="5">
                  <c:v>Auxiliar - Manutenção Civil Plantão</c:v>
                </c:pt>
                <c:pt idx="6">
                  <c:v>Meio-oficial - Manutenção Civil</c:v>
                </c:pt>
                <c:pt idx="7">
                  <c:v>Meio-oficial - Manutenção Civil (Pintor)</c:v>
                </c:pt>
                <c:pt idx="8">
                  <c:v>Meio-oficial - Manutenção Elétrica </c:v>
                </c:pt>
                <c:pt idx="9">
                  <c:v>Oficial - Manutenção Civil - Armador</c:v>
                </c:pt>
                <c:pt idx="10">
                  <c:v>Oficial - Manutenção Civil - Carpinteiro de Forma</c:v>
                </c:pt>
                <c:pt idx="11">
                  <c:v>Oficial - Manutenção Civil - Marceneiro</c:v>
                </c:pt>
                <c:pt idx="12">
                  <c:v>Oficial - Manutenção Civil - Pedreiro</c:v>
                </c:pt>
                <c:pt idx="13">
                  <c:v>Oficial - Manutenção Civil - Pintor</c:v>
                </c:pt>
                <c:pt idx="14">
                  <c:v>Oficial - Manutenção Civil - Pintor</c:v>
                </c:pt>
                <c:pt idx="15">
                  <c:v>Oficial - Manutenção Civil - Serralheiro</c:v>
                </c:pt>
                <c:pt idx="16">
                  <c:v>Oficial - Manutenção Civil - Vidraceiro</c:v>
                </c:pt>
                <c:pt idx="17">
                  <c:v>Oficial - Manutenção Civil - Elétrica - Plantão</c:v>
                </c:pt>
                <c:pt idx="18">
                  <c:v>Oficial - Manutenção Civil - Elétrica - Plantão</c:v>
                </c:pt>
                <c:pt idx="19">
                  <c:v>Oficial - Manutenção Civil - Elétrica</c:v>
                </c:pt>
                <c:pt idx="20">
                  <c:v>Oficial - Manutenção Civil - Bombeiro Hidráulico</c:v>
                </c:pt>
                <c:pt idx="21">
                  <c:v>Oficial - Manutenção Civil - Bombeiro Hidráulico - Plantão</c:v>
                </c:pt>
                <c:pt idx="22">
                  <c:v>Oficial - Manutenção Civil - Bombeiro Hidráulico - Plantão</c:v>
                </c:pt>
                <c:pt idx="23">
                  <c:v>Oficial - Manutenção Civil</c:v>
                </c:pt>
                <c:pt idx="24">
                  <c:v>Encarregado de Turma - Manutenção Civil</c:v>
                </c:pt>
                <c:pt idx="25">
                  <c:v>Encarregado de Turma - Manutenção Civil (Pintor)</c:v>
                </c:pt>
                <c:pt idx="26">
                  <c:v>Encarregado de Turma - Manutenção Civil - Elétrica</c:v>
                </c:pt>
                <c:pt idx="27">
                  <c:v>Mestre - Manutenção Civil (44h semanais)</c:v>
                </c:pt>
              </c:strCache>
            </c:strRef>
          </c:cat>
          <c:val>
            <c:numRef>
              <c:f>'Todas as fontes'!$C$4:$C$31</c:f>
              <c:numCache>
                <c:formatCode>_-[$R$-416]\ * #,##0.00_-;\-[$R$-416]\ * #,##0.00_-;_-[$R$-416]\ * "-"??_-;_-@_-</c:formatCode>
                <c:ptCount val="28"/>
                <c:pt idx="0">
                  <c:v>1230.7</c:v>
                </c:pt>
                <c:pt idx="8">
                  <c:v>1243.67</c:v>
                </c:pt>
                <c:pt idx="11">
                  <c:v>1846.81</c:v>
                </c:pt>
                <c:pt idx="12">
                  <c:v>2021.8</c:v>
                </c:pt>
                <c:pt idx="13">
                  <c:v>1734.43</c:v>
                </c:pt>
                <c:pt idx="14">
                  <c:v>1734.43</c:v>
                </c:pt>
                <c:pt idx="15">
                  <c:v>1863.59</c:v>
                </c:pt>
                <c:pt idx="16">
                  <c:v>1697</c:v>
                </c:pt>
                <c:pt idx="17">
                  <c:v>1697</c:v>
                </c:pt>
                <c:pt idx="18">
                  <c:v>1697</c:v>
                </c:pt>
                <c:pt idx="19">
                  <c:v>1697</c:v>
                </c:pt>
                <c:pt idx="20">
                  <c:v>1697</c:v>
                </c:pt>
                <c:pt idx="21">
                  <c:v>1697</c:v>
                </c:pt>
                <c:pt idx="22">
                  <c:v>1697</c:v>
                </c:pt>
                <c:pt idx="23">
                  <c:v>1697</c:v>
                </c:pt>
                <c:pt idx="24">
                  <c:v>2875.04</c:v>
                </c:pt>
                <c:pt idx="25">
                  <c:v>2875.04</c:v>
                </c:pt>
                <c:pt idx="26">
                  <c:v>2875.04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94-4146-B389-479E162AEC78}"/>
            </c:ext>
          </c:extLst>
        </c:ser>
        <c:ser>
          <c:idx val="2"/>
          <c:order val="2"/>
          <c:tx>
            <c:strRef>
              <c:f>'Todas as fontes'!$D$3</c:f>
              <c:strCache>
                <c:ptCount val="1"/>
                <c:pt idx="0">
                  <c:v> FAR SERES SINTRACONST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'Todas as fontes'!$A$4:$A$31</c:f>
              <c:strCache>
                <c:ptCount val="28"/>
                <c:pt idx="0">
                  <c:v>Servente</c:v>
                </c:pt>
                <c:pt idx="1">
                  <c:v>Auxiliar - Manutenção Civil </c:v>
                </c:pt>
                <c:pt idx="2">
                  <c:v>Auxiliar - Manutenção Civil (Pintor)</c:v>
                </c:pt>
                <c:pt idx="3">
                  <c:v>Auxiliar - Manutenção Elétrica </c:v>
                </c:pt>
                <c:pt idx="4">
                  <c:v>Auxiliar - Manutenção Civil Plantão</c:v>
                </c:pt>
                <c:pt idx="5">
                  <c:v>Auxiliar - Manutenção Civil Plantão</c:v>
                </c:pt>
                <c:pt idx="6">
                  <c:v>Meio-oficial - Manutenção Civil</c:v>
                </c:pt>
                <c:pt idx="7">
                  <c:v>Meio-oficial - Manutenção Civil (Pintor)</c:v>
                </c:pt>
                <c:pt idx="8">
                  <c:v>Meio-oficial - Manutenção Elétrica </c:v>
                </c:pt>
                <c:pt idx="9">
                  <c:v>Oficial - Manutenção Civil - Armador</c:v>
                </c:pt>
                <c:pt idx="10">
                  <c:v>Oficial - Manutenção Civil - Carpinteiro de Forma</c:v>
                </c:pt>
                <c:pt idx="11">
                  <c:v>Oficial - Manutenção Civil - Marceneiro</c:v>
                </c:pt>
                <c:pt idx="12">
                  <c:v>Oficial - Manutenção Civil - Pedreiro</c:v>
                </c:pt>
                <c:pt idx="13">
                  <c:v>Oficial - Manutenção Civil - Pintor</c:v>
                </c:pt>
                <c:pt idx="14">
                  <c:v>Oficial - Manutenção Civil - Pintor</c:v>
                </c:pt>
                <c:pt idx="15">
                  <c:v>Oficial - Manutenção Civil - Serralheiro</c:v>
                </c:pt>
                <c:pt idx="16">
                  <c:v>Oficial - Manutenção Civil - Vidraceiro</c:v>
                </c:pt>
                <c:pt idx="17">
                  <c:v>Oficial - Manutenção Civil - Elétrica - Plantão</c:v>
                </c:pt>
                <c:pt idx="18">
                  <c:v>Oficial - Manutenção Civil - Elétrica - Plantão</c:v>
                </c:pt>
                <c:pt idx="19">
                  <c:v>Oficial - Manutenção Civil - Elétrica</c:v>
                </c:pt>
                <c:pt idx="20">
                  <c:v>Oficial - Manutenção Civil - Bombeiro Hidráulico</c:v>
                </c:pt>
                <c:pt idx="21">
                  <c:v>Oficial - Manutenção Civil - Bombeiro Hidráulico - Plantão</c:v>
                </c:pt>
                <c:pt idx="22">
                  <c:v>Oficial - Manutenção Civil - Bombeiro Hidráulico - Plantão</c:v>
                </c:pt>
                <c:pt idx="23">
                  <c:v>Oficial - Manutenção Civil</c:v>
                </c:pt>
                <c:pt idx="24">
                  <c:v>Encarregado de Turma - Manutenção Civil</c:v>
                </c:pt>
                <c:pt idx="25">
                  <c:v>Encarregado de Turma - Manutenção Civil (Pintor)</c:v>
                </c:pt>
                <c:pt idx="26">
                  <c:v>Encarregado de Turma - Manutenção Civil - Elétrica</c:v>
                </c:pt>
                <c:pt idx="27">
                  <c:v>Mestre - Manutenção Civil (44h semanais)</c:v>
                </c:pt>
              </c:strCache>
            </c:strRef>
          </c:cat>
          <c:val>
            <c:numRef>
              <c:f>'Todas as fontes'!$D$4:$D$31</c:f>
              <c:numCache>
                <c:formatCode>_-[$R$-416]\ * #,##0.00_-;\-[$R$-416]\ * #,##0.00_-;_-[$R$-416]\ * "-"??_-;_-@_-</c:formatCode>
                <c:ptCount val="28"/>
                <c:pt idx="9">
                  <c:v>2707.74</c:v>
                </c:pt>
                <c:pt idx="10">
                  <c:v>2707.74</c:v>
                </c:pt>
                <c:pt idx="11">
                  <c:v>2707.74</c:v>
                </c:pt>
                <c:pt idx="12">
                  <c:v>2707.74</c:v>
                </c:pt>
                <c:pt idx="13">
                  <c:v>2707.74</c:v>
                </c:pt>
                <c:pt idx="14">
                  <c:v>2707.74</c:v>
                </c:pt>
                <c:pt idx="15">
                  <c:v>2707.74</c:v>
                </c:pt>
                <c:pt idx="16">
                  <c:v>2707.74</c:v>
                </c:pt>
                <c:pt idx="17">
                  <c:v>2707.74</c:v>
                </c:pt>
                <c:pt idx="18">
                  <c:v>2707.74</c:v>
                </c:pt>
                <c:pt idx="19">
                  <c:v>2707.74</c:v>
                </c:pt>
                <c:pt idx="20">
                  <c:v>2707.74</c:v>
                </c:pt>
                <c:pt idx="21">
                  <c:v>2707.74</c:v>
                </c:pt>
                <c:pt idx="22">
                  <c:v>2707.74</c:v>
                </c:pt>
                <c:pt idx="23">
                  <c:v>2707.74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D94-4146-B389-479E162AEC78}"/>
            </c:ext>
          </c:extLst>
        </c:ser>
        <c:ser>
          <c:idx val="3"/>
          <c:order val="3"/>
          <c:tx>
            <c:strRef>
              <c:f>'Todas as fontes'!$E$3</c:f>
              <c:strCache>
                <c:ptCount val="1"/>
                <c:pt idx="0">
                  <c:v> INCQS ALE&amp;DAN  SINTRACONST 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'Todas as fontes'!$A$4:$A$31</c:f>
              <c:strCache>
                <c:ptCount val="28"/>
                <c:pt idx="0">
                  <c:v>Servente</c:v>
                </c:pt>
                <c:pt idx="1">
                  <c:v>Auxiliar - Manutenção Civil </c:v>
                </c:pt>
                <c:pt idx="2">
                  <c:v>Auxiliar - Manutenção Civil (Pintor)</c:v>
                </c:pt>
                <c:pt idx="3">
                  <c:v>Auxiliar - Manutenção Elétrica </c:v>
                </c:pt>
                <c:pt idx="4">
                  <c:v>Auxiliar - Manutenção Civil Plantão</c:v>
                </c:pt>
                <c:pt idx="5">
                  <c:v>Auxiliar - Manutenção Civil Plantão</c:v>
                </c:pt>
                <c:pt idx="6">
                  <c:v>Meio-oficial - Manutenção Civil</c:v>
                </c:pt>
                <c:pt idx="7">
                  <c:v>Meio-oficial - Manutenção Civil (Pintor)</c:v>
                </c:pt>
                <c:pt idx="8">
                  <c:v>Meio-oficial - Manutenção Elétrica </c:v>
                </c:pt>
                <c:pt idx="9">
                  <c:v>Oficial - Manutenção Civil - Armador</c:v>
                </c:pt>
                <c:pt idx="10">
                  <c:v>Oficial - Manutenção Civil - Carpinteiro de Forma</c:v>
                </c:pt>
                <c:pt idx="11">
                  <c:v>Oficial - Manutenção Civil - Marceneiro</c:v>
                </c:pt>
                <c:pt idx="12">
                  <c:v>Oficial - Manutenção Civil - Pedreiro</c:v>
                </c:pt>
                <c:pt idx="13">
                  <c:v>Oficial - Manutenção Civil - Pintor</c:v>
                </c:pt>
                <c:pt idx="14">
                  <c:v>Oficial - Manutenção Civil - Pintor</c:v>
                </c:pt>
                <c:pt idx="15">
                  <c:v>Oficial - Manutenção Civil - Serralheiro</c:v>
                </c:pt>
                <c:pt idx="16">
                  <c:v>Oficial - Manutenção Civil - Vidraceiro</c:v>
                </c:pt>
                <c:pt idx="17">
                  <c:v>Oficial - Manutenção Civil - Elétrica - Plantão</c:v>
                </c:pt>
                <c:pt idx="18">
                  <c:v>Oficial - Manutenção Civil - Elétrica - Plantão</c:v>
                </c:pt>
                <c:pt idx="19">
                  <c:v>Oficial - Manutenção Civil - Elétrica</c:v>
                </c:pt>
                <c:pt idx="20">
                  <c:v>Oficial - Manutenção Civil - Bombeiro Hidráulico</c:v>
                </c:pt>
                <c:pt idx="21">
                  <c:v>Oficial - Manutenção Civil - Bombeiro Hidráulico - Plantão</c:v>
                </c:pt>
                <c:pt idx="22">
                  <c:v>Oficial - Manutenção Civil - Bombeiro Hidráulico - Plantão</c:v>
                </c:pt>
                <c:pt idx="23">
                  <c:v>Oficial - Manutenção Civil</c:v>
                </c:pt>
                <c:pt idx="24">
                  <c:v>Encarregado de Turma - Manutenção Civil</c:v>
                </c:pt>
                <c:pt idx="25">
                  <c:v>Encarregado de Turma - Manutenção Civil (Pintor)</c:v>
                </c:pt>
                <c:pt idx="26">
                  <c:v>Encarregado de Turma - Manutenção Civil - Elétrica</c:v>
                </c:pt>
                <c:pt idx="27">
                  <c:v>Mestre - Manutenção Civil (44h semanais)</c:v>
                </c:pt>
              </c:strCache>
            </c:strRef>
          </c:cat>
          <c:val>
            <c:numRef>
              <c:f>'Todas as fontes'!$E$4:$E$31</c:f>
              <c:numCache>
                <c:formatCode>_-[$R$-416]\ * #,##0.00_-;\-[$R$-416]\ * #,##0.00_-;_-[$R$-416]\ * "-"??_-;_-@_-</c:formatCode>
                <c:ptCount val="28"/>
                <c:pt idx="9">
                  <c:v>2093.67</c:v>
                </c:pt>
                <c:pt idx="10">
                  <c:v>2093.67</c:v>
                </c:pt>
                <c:pt idx="11">
                  <c:v>2093.67</c:v>
                </c:pt>
                <c:pt idx="12">
                  <c:v>2093.67</c:v>
                </c:pt>
                <c:pt idx="13">
                  <c:v>2093.67</c:v>
                </c:pt>
                <c:pt idx="14">
                  <c:v>2093.67</c:v>
                </c:pt>
                <c:pt idx="15">
                  <c:v>2093.67</c:v>
                </c:pt>
                <c:pt idx="16">
                  <c:v>2093.67</c:v>
                </c:pt>
                <c:pt idx="17">
                  <c:v>2093.67</c:v>
                </c:pt>
                <c:pt idx="18">
                  <c:v>2093.67</c:v>
                </c:pt>
                <c:pt idx="19">
                  <c:v>2093.67</c:v>
                </c:pt>
                <c:pt idx="20">
                  <c:v>2093.67</c:v>
                </c:pt>
                <c:pt idx="21">
                  <c:v>2093.67</c:v>
                </c:pt>
                <c:pt idx="22">
                  <c:v>2093.67</c:v>
                </c:pt>
                <c:pt idx="23">
                  <c:v>2093.67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D94-4146-B389-479E162AEC78}"/>
            </c:ext>
          </c:extLst>
        </c:ser>
        <c:ser>
          <c:idx val="4"/>
          <c:order val="4"/>
          <c:tx>
            <c:strRef>
              <c:f>'Todas as fontes'!$F$3</c:f>
              <c:strCache>
                <c:ptCount val="1"/>
                <c:pt idx="0">
                  <c:v> CONVENÇÃO  SINDUSCON X SINTRACONST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'Todas as fontes'!$A$4:$A$31</c:f>
              <c:strCache>
                <c:ptCount val="28"/>
                <c:pt idx="0">
                  <c:v>Servente</c:v>
                </c:pt>
                <c:pt idx="1">
                  <c:v>Auxiliar - Manutenção Civil </c:v>
                </c:pt>
                <c:pt idx="2">
                  <c:v>Auxiliar - Manutenção Civil (Pintor)</c:v>
                </c:pt>
                <c:pt idx="3">
                  <c:v>Auxiliar - Manutenção Elétrica </c:v>
                </c:pt>
                <c:pt idx="4">
                  <c:v>Auxiliar - Manutenção Civil Plantão</c:v>
                </c:pt>
                <c:pt idx="5">
                  <c:v>Auxiliar - Manutenção Civil Plantão</c:v>
                </c:pt>
                <c:pt idx="6">
                  <c:v>Meio-oficial - Manutenção Civil</c:v>
                </c:pt>
                <c:pt idx="7">
                  <c:v>Meio-oficial - Manutenção Civil (Pintor)</c:v>
                </c:pt>
                <c:pt idx="8">
                  <c:v>Meio-oficial - Manutenção Elétrica </c:v>
                </c:pt>
                <c:pt idx="9">
                  <c:v>Oficial - Manutenção Civil - Armador</c:v>
                </c:pt>
                <c:pt idx="10">
                  <c:v>Oficial - Manutenção Civil - Carpinteiro de Forma</c:v>
                </c:pt>
                <c:pt idx="11">
                  <c:v>Oficial - Manutenção Civil - Marceneiro</c:v>
                </c:pt>
                <c:pt idx="12">
                  <c:v>Oficial - Manutenção Civil - Pedreiro</c:v>
                </c:pt>
                <c:pt idx="13">
                  <c:v>Oficial - Manutenção Civil - Pintor</c:v>
                </c:pt>
                <c:pt idx="14">
                  <c:v>Oficial - Manutenção Civil - Pintor</c:v>
                </c:pt>
                <c:pt idx="15">
                  <c:v>Oficial - Manutenção Civil - Serralheiro</c:v>
                </c:pt>
                <c:pt idx="16">
                  <c:v>Oficial - Manutenção Civil - Vidraceiro</c:v>
                </c:pt>
                <c:pt idx="17">
                  <c:v>Oficial - Manutenção Civil - Elétrica - Plantão</c:v>
                </c:pt>
                <c:pt idx="18">
                  <c:v>Oficial - Manutenção Civil - Elétrica - Plantão</c:v>
                </c:pt>
                <c:pt idx="19">
                  <c:v>Oficial - Manutenção Civil - Elétrica</c:v>
                </c:pt>
                <c:pt idx="20">
                  <c:v>Oficial - Manutenção Civil - Bombeiro Hidráulico</c:v>
                </c:pt>
                <c:pt idx="21">
                  <c:v>Oficial - Manutenção Civil - Bombeiro Hidráulico - Plantão</c:v>
                </c:pt>
                <c:pt idx="22">
                  <c:v>Oficial - Manutenção Civil - Bombeiro Hidráulico - Plantão</c:v>
                </c:pt>
                <c:pt idx="23">
                  <c:v>Oficial - Manutenção Civil</c:v>
                </c:pt>
                <c:pt idx="24">
                  <c:v>Encarregado de Turma - Manutenção Civil</c:v>
                </c:pt>
                <c:pt idx="25">
                  <c:v>Encarregado de Turma - Manutenção Civil (Pintor)</c:v>
                </c:pt>
                <c:pt idx="26">
                  <c:v>Encarregado de Turma - Manutenção Civil - Elétrica</c:v>
                </c:pt>
                <c:pt idx="27">
                  <c:v>Mestre - Manutenção Civil (44h semanais)</c:v>
                </c:pt>
              </c:strCache>
            </c:strRef>
          </c:cat>
          <c:val>
            <c:numRef>
              <c:f>'Todas as fontes'!$F$4:$F$31</c:f>
              <c:numCache>
                <c:formatCode>_("R$"* #,##0.00_);_("R$"* \(#,##0.00\);_("R$"* "-"??_);_(@_)</c:formatCode>
                <c:ptCount val="28"/>
                <c:pt idx="0">
                  <c:v>1421.2</c:v>
                </c:pt>
                <c:pt idx="1">
                  <c:v>1493.8</c:v>
                </c:pt>
                <c:pt idx="2">
                  <c:v>1493.8</c:v>
                </c:pt>
                <c:pt idx="3">
                  <c:v>1493.8</c:v>
                </c:pt>
                <c:pt idx="4">
                  <c:v>1493.8</c:v>
                </c:pt>
                <c:pt idx="5">
                  <c:v>1493.8</c:v>
                </c:pt>
                <c:pt idx="6">
                  <c:v>1493.8</c:v>
                </c:pt>
                <c:pt idx="7">
                  <c:v>1493.8</c:v>
                </c:pt>
                <c:pt idx="8">
                  <c:v>1493.8</c:v>
                </c:pt>
                <c:pt idx="9">
                  <c:v>1962.4</c:v>
                </c:pt>
                <c:pt idx="10">
                  <c:v>1962.4</c:v>
                </c:pt>
                <c:pt idx="11">
                  <c:v>2112</c:v>
                </c:pt>
                <c:pt idx="12">
                  <c:v>1962.4</c:v>
                </c:pt>
                <c:pt idx="13">
                  <c:v>1962.4</c:v>
                </c:pt>
                <c:pt idx="14">
                  <c:v>1962.4</c:v>
                </c:pt>
                <c:pt idx="15">
                  <c:v>2112</c:v>
                </c:pt>
                <c:pt idx="16">
                  <c:v>1905.2</c:v>
                </c:pt>
                <c:pt idx="17">
                  <c:v>1962.4</c:v>
                </c:pt>
                <c:pt idx="18">
                  <c:v>1962.4</c:v>
                </c:pt>
                <c:pt idx="19">
                  <c:v>1962.4</c:v>
                </c:pt>
                <c:pt idx="20">
                  <c:v>1962.4</c:v>
                </c:pt>
                <c:pt idx="21">
                  <c:v>1962.4</c:v>
                </c:pt>
                <c:pt idx="22">
                  <c:v>1962.4</c:v>
                </c:pt>
                <c:pt idx="23">
                  <c:v>1905.2</c:v>
                </c:pt>
                <c:pt idx="24">
                  <c:v>2714.8</c:v>
                </c:pt>
                <c:pt idx="25">
                  <c:v>2714.8</c:v>
                </c:pt>
                <c:pt idx="26">
                  <c:v>2714.8</c:v>
                </c:pt>
                <c:pt idx="27">
                  <c:v>4485.8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D94-4146-B389-479E162AEC78}"/>
            </c:ext>
          </c:extLst>
        </c:ser>
        <c:ser>
          <c:idx val="5"/>
          <c:order val="5"/>
          <c:tx>
            <c:strRef>
              <c:f>'Todas as fontes'!$G$3</c:f>
              <c:strCache>
                <c:ptCount val="1"/>
                <c:pt idx="0">
                  <c:v> ENSP SM21  SINTRACONST 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'Todas as fontes'!$A$4:$A$31</c:f>
              <c:strCache>
                <c:ptCount val="28"/>
                <c:pt idx="0">
                  <c:v>Servente</c:v>
                </c:pt>
                <c:pt idx="1">
                  <c:v>Auxiliar - Manutenção Civil </c:v>
                </c:pt>
                <c:pt idx="2">
                  <c:v>Auxiliar - Manutenção Civil (Pintor)</c:v>
                </c:pt>
                <c:pt idx="3">
                  <c:v>Auxiliar - Manutenção Elétrica </c:v>
                </c:pt>
                <c:pt idx="4">
                  <c:v>Auxiliar - Manutenção Civil Plantão</c:v>
                </c:pt>
                <c:pt idx="5">
                  <c:v>Auxiliar - Manutenção Civil Plantão</c:v>
                </c:pt>
                <c:pt idx="6">
                  <c:v>Meio-oficial - Manutenção Civil</c:v>
                </c:pt>
                <c:pt idx="7">
                  <c:v>Meio-oficial - Manutenção Civil (Pintor)</c:v>
                </c:pt>
                <c:pt idx="8">
                  <c:v>Meio-oficial - Manutenção Elétrica </c:v>
                </c:pt>
                <c:pt idx="9">
                  <c:v>Oficial - Manutenção Civil - Armador</c:v>
                </c:pt>
                <c:pt idx="10">
                  <c:v>Oficial - Manutenção Civil - Carpinteiro de Forma</c:v>
                </c:pt>
                <c:pt idx="11">
                  <c:v>Oficial - Manutenção Civil - Marceneiro</c:v>
                </c:pt>
                <c:pt idx="12">
                  <c:v>Oficial - Manutenção Civil - Pedreiro</c:v>
                </c:pt>
                <c:pt idx="13">
                  <c:v>Oficial - Manutenção Civil - Pintor</c:v>
                </c:pt>
                <c:pt idx="14">
                  <c:v>Oficial - Manutenção Civil - Pintor</c:v>
                </c:pt>
                <c:pt idx="15">
                  <c:v>Oficial - Manutenção Civil - Serralheiro</c:v>
                </c:pt>
                <c:pt idx="16">
                  <c:v>Oficial - Manutenção Civil - Vidraceiro</c:v>
                </c:pt>
                <c:pt idx="17">
                  <c:v>Oficial - Manutenção Civil - Elétrica - Plantão</c:v>
                </c:pt>
                <c:pt idx="18">
                  <c:v>Oficial - Manutenção Civil - Elétrica - Plantão</c:v>
                </c:pt>
                <c:pt idx="19">
                  <c:v>Oficial - Manutenção Civil - Elétrica</c:v>
                </c:pt>
                <c:pt idx="20">
                  <c:v>Oficial - Manutenção Civil - Bombeiro Hidráulico</c:v>
                </c:pt>
                <c:pt idx="21">
                  <c:v>Oficial - Manutenção Civil - Bombeiro Hidráulico - Plantão</c:v>
                </c:pt>
                <c:pt idx="22">
                  <c:v>Oficial - Manutenção Civil - Bombeiro Hidráulico - Plantão</c:v>
                </c:pt>
                <c:pt idx="23">
                  <c:v>Oficial - Manutenção Civil</c:v>
                </c:pt>
                <c:pt idx="24">
                  <c:v>Encarregado de Turma - Manutenção Civil</c:v>
                </c:pt>
                <c:pt idx="25">
                  <c:v>Encarregado de Turma - Manutenção Civil (Pintor)</c:v>
                </c:pt>
                <c:pt idx="26">
                  <c:v>Encarregado de Turma - Manutenção Civil - Elétrica</c:v>
                </c:pt>
                <c:pt idx="27">
                  <c:v>Mestre - Manutenção Civil (44h semanais)</c:v>
                </c:pt>
              </c:strCache>
            </c:strRef>
          </c:cat>
          <c:val>
            <c:numRef>
              <c:f>'Todas as fontes'!$G$4:$G$31</c:f>
              <c:numCache>
                <c:formatCode>_("R$"* #,##0.00_);_("R$"* \(#,##0.00\);_("R$"* "-"??_);_(@_)</c:formatCode>
                <c:ptCount val="28"/>
                <c:pt idx="0">
                  <c:v>1421.2</c:v>
                </c:pt>
                <c:pt idx="1">
                  <c:v>1493.8</c:v>
                </c:pt>
                <c:pt idx="2">
                  <c:v>1493.8</c:v>
                </c:pt>
                <c:pt idx="3">
                  <c:v>1493.8</c:v>
                </c:pt>
                <c:pt idx="4">
                  <c:v>1493.8</c:v>
                </c:pt>
                <c:pt idx="5">
                  <c:v>1493.8</c:v>
                </c:pt>
                <c:pt idx="6">
                  <c:v>1493.8</c:v>
                </c:pt>
                <c:pt idx="7">
                  <c:v>1493.8</c:v>
                </c:pt>
                <c:pt idx="8">
                  <c:v>1493.8</c:v>
                </c:pt>
                <c:pt idx="9">
                  <c:v>2664.39</c:v>
                </c:pt>
                <c:pt idx="10">
                  <c:v>2664.39</c:v>
                </c:pt>
                <c:pt idx="11">
                  <c:v>2664.39</c:v>
                </c:pt>
                <c:pt idx="12">
                  <c:v>2664.39</c:v>
                </c:pt>
                <c:pt idx="13">
                  <c:v>2664.39</c:v>
                </c:pt>
                <c:pt idx="14">
                  <c:v>2664.39</c:v>
                </c:pt>
                <c:pt idx="15">
                  <c:v>2664.39</c:v>
                </c:pt>
                <c:pt idx="16">
                  <c:v>2664.39</c:v>
                </c:pt>
                <c:pt idx="17">
                  <c:v>2825.88</c:v>
                </c:pt>
                <c:pt idx="18">
                  <c:v>2825.88</c:v>
                </c:pt>
                <c:pt idx="19">
                  <c:v>2825.88</c:v>
                </c:pt>
                <c:pt idx="20">
                  <c:v>2825.88</c:v>
                </c:pt>
                <c:pt idx="21">
                  <c:v>2825.88</c:v>
                </c:pt>
                <c:pt idx="22">
                  <c:v>2825.88</c:v>
                </c:pt>
                <c:pt idx="23">
                  <c:v>2825.88</c:v>
                </c:pt>
                <c:pt idx="24">
                  <c:v>3091.07</c:v>
                </c:pt>
                <c:pt idx="25">
                  <c:v>3091.07</c:v>
                </c:pt>
                <c:pt idx="26">
                  <c:v>3091.07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D94-4146-B389-479E162AEC78}"/>
            </c:ext>
          </c:extLst>
        </c:ser>
        <c:ser>
          <c:idx val="6"/>
          <c:order val="6"/>
          <c:tx>
            <c:strRef>
              <c:f>'Todas as fontes'!$H$3</c:f>
              <c:strCache>
                <c:ptCount val="1"/>
                <c:pt idx="0">
                  <c:v> CGU/DF GRUPO RCS VÁRIOS (*) 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'Todas as fontes'!$A$4:$A$31</c:f>
              <c:strCache>
                <c:ptCount val="28"/>
                <c:pt idx="0">
                  <c:v>Servente</c:v>
                </c:pt>
                <c:pt idx="1">
                  <c:v>Auxiliar - Manutenção Civil </c:v>
                </c:pt>
                <c:pt idx="2">
                  <c:v>Auxiliar - Manutenção Civil (Pintor)</c:v>
                </c:pt>
                <c:pt idx="3">
                  <c:v>Auxiliar - Manutenção Elétrica </c:v>
                </c:pt>
                <c:pt idx="4">
                  <c:v>Auxiliar - Manutenção Civil Plantão</c:v>
                </c:pt>
                <c:pt idx="5">
                  <c:v>Auxiliar - Manutenção Civil Plantão</c:v>
                </c:pt>
                <c:pt idx="6">
                  <c:v>Meio-oficial - Manutenção Civil</c:v>
                </c:pt>
                <c:pt idx="7">
                  <c:v>Meio-oficial - Manutenção Civil (Pintor)</c:v>
                </c:pt>
                <c:pt idx="8">
                  <c:v>Meio-oficial - Manutenção Elétrica </c:v>
                </c:pt>
                <c:pt idx="9">
                  <c:v>Oficial - Manutenção Civil - Armador</c:v>
                </c:pt>
                <c:pt idx="10">
                  <c:v>Oficial - Manutenção Civil - Carpinteiro de Forma</c:v>
                </c:pt>
                <c:pt idx="11">
                  <c:v>Oficial - Manutenção Civil - Marceneiro</c:v>
                </c:pt>
                <c:pt idx="12">
                  <c:v>Oficial - Manutenção Civil - Pedreiro</c:v>
                </c:pt>
                <c:pt idx="13">
                  <c:v>Oficial - Manutenção Civil - Pintor</c:v>
                </c:pt>
                <c:pt idx="14">
                  <c:v>Oficial - Manutenção Civil - Pintor</c:v>
                </c:pt>
                <c:pt idx="15">
                  <c:v>Oficial - Manutenção Civil - Serralheiro</c:v>
                </c:pt>
                <c:pt idx="16">
                  <c:v>Oficial - Manutenção Civil - Vidraceiro</c:v>
                </c:pt>
                <c:pt idx="17">
                  <c:v>Oficial - Manutenção Civil - Elétrica - Plantão</c:v>
                </c:pt>
                <c:pt idx="18">
                  <c:v>Oficial - Manutenção Civil - Elétrica - Plantão</c:v>
                </c:pt>
                <c:pt idx="19">
                  <c:v>Oficial - Manutenção Civil - Elétrica</c:v>
                </c:pt>
                <c:pt idx="20">
                  <c:v>Oficial - Manutenção Civil - Bombeiro Hidráulico</c:v>
                </c:pt>
                <c:pt idx="21">
                  <c:v>Oficial - Manutenção Civil - Bombeiro Hidráulico - Plantão</c:v>
                </c:pt>
                <c:pt idx="22">
                  <c:v>Oficial - Manutenção Civil - Bombeiro Hidráulico - Plantão</c:v>
                </c:pt>
                <c:pt idx="23">
                  <c:v>Oficial - Manutenção Civil</c:v>
                </c:pt>
                <c:pt idx="24">
                  <c:v>Encarregado de Turma - Manutenção Civil</c:v>
                </c:pt>
                <c:pt idx="25">
                  <c:v>Encarregado de Turma - Manutenção Civil (Pintor)</c:v>
                </c:pt>
                <c:pt idx="26">
                  <c:v>Encarregado de Turma - Manutenção Civil - Elétrica</c:v>
                </c:pt>
                <c:pt idx="27">
                  <c:v>Mestre - Manutenção Civil (44h semanais)</c:v>
                </c:pt>
              </c:strCache>
            </c:strRef>
          </c:cat>
          <c:val>
            <c:numRef>
              <c:f>'Todas as fontes'!$H$4:$H$31</c:f>
              <c:numCache>
                <c:formatCode>_-[$R$-416]\ * #,##0.00_-;\-[$R$-416]\ * #,##0.00_-;_-[$R$-416]\ * "-"??_-;_-@_-</c:formatCode>
                <c:ptCount val="28"/>
                <c:pt idx="0">
                  <c:v>1052.2</c:v>
                </c:pt>
                <c:pt idx="1">
                  <c:v>1052.2</c:v>
                </c:pt>
                <c:pt idx="2">
                  <c:v>1052.2</c:v>
                </c:pt>
                <c:pt idx="3">
                  <c:v>1052.2</c:v>
                </c:pt>
                <c:pt idx="4">
                  <c:v>1052.2</c:v>
                </c:pt>
                <c:pt idx="5">
                  <c:v>1052.2</c:v>
                </c:pt>
                <c:pt idx="6">
                  <c:v>1052.2</c:v>
                </c:pt>
                <c:pt idx="7">
                  <c:v>1052.2</c:v>
                </c:pt>
                <c:pt idx="8">
                  <c:v>1052.2</c:v>
                </c:pt>
                <c:pt idx="9">
                  <c:v>1553.46</c:v>
                </c:pt>
                <c:pt idx="10">
                  <c:v>1553.46</c:v>
                </c:pt>
                <c:pt idx="11">
                  <c:v>1553.46</c:v>
                </c:pt>
                <c:pt idx="12">
                  <c:v>1553.46</c:v>
                </c:pt>
                <c:pt idx="13">
                  <c:v>1553.46</c:v>
                </c:pt>
                <c:pt idx="14">
                  <c:v>1553.46</c:v>
                </c:pt>
                <c:pt idx="15">
                  <c:v>1553.46</c:v>
                </c:pt>
                <c:pt idx="16">
                  <c:v>1553.46</c:v>
                </c:pt>
                <c:pt idx="17">
                  <c:v>1553.46</c:v>
                </c:pt>
                <c:pt idx="18">
                  <c:v>1553.46</c:v>
                </c:pt>
                <c:pt idx="19">
                  <c:v>1553.46</c:v>
                </c:pt>
                <c:pt idx="20">
                  <c:v>1553.46</c:v>
                </c:pt>
                <c:pt idx="21">
                  <c:v>1553.46</c:v>
                </c:pt>
                <c:pt idx="22">
                  <c:v>1553.46</c:v>
                </c:pt>
                <c:pt idx="23">
                  <c:v>1553.46</c:v>
                </c:pt>
                <c:pt idx="24">
                  <c:v>2863.93</c:v>
                </c:pt>
                <c:pt idx="25">
                  <c:v>2863.93</c:v>
                </c:pt>
                <c:pt idx="26">
                  <c:v>2863.93</c:v>
                </c:pt>
                <c:pt idx="27">
                  <c:v>2010.15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D94-4146-B389-479E162AEC78}"/>
            </c:ext>
          </c:extLst>
        </c:ser>
        <c:ser>
          <c:idx val="7"/>
          <c:order val="7"/>
          <c:tx>
            <c:strRef>
              <c:f>'Todas as fontes'!$I$3</c:f>
              <c:strCache>
                <c:ptCount val="1"/>
                <c:pt idx="0">
                  <c:v> INTO/RJ MPE SINTRAINDISTAL 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'Todas as fontes'!$A$4:$A$31</c:f>
              <c:strCache>
                <c:ptCount val="28"/>
                <c:pt idx="0">
                  <c:v>Servente</c:v>
                </c:pt>
                <c:pt idx="1">
                  <c:v>Auxiliar - Manutenção Civil </c:v>
                </c:pt>
                <c:pt idx="2">
                  <c:v>Auxiliar - Manutenção Civil (Pintor)</c:v>
                </c:pt>
                <c:pt idx="3">
                  <c:v>Auxiliar - Manutenção Elétrica </c:v>
                </c:pt>
                <c:pt idx="4">
                  <c:v>Auxiliar - Manutenção Civil Plantão</c:v>
                </c:pt>
                <c:pt idx="5">
                  <c:v>Auxiliar - Manutenção Civil Plantão</c:v>
                </c:pt>
                <c:pt idx="6">
                  <c:v>Meio-oficial - Manutenção Civil</c:v>
                </c:pt>
                <c:pt idx="7">
                  <c:v>Meio-oficial - Manutenção Civil (Pintor)</c:v>
                </c:pt>
                <c:pt idx="8">
                  <c:v>Meio-oficial - Manutenção Elétrica </c:v>
                </c:pt>
                <c:pt idx="9">
                  <c:v>Oficial - Manutenção Civil - Armador</c:v>
                </c:pt>
                <c:pt idx="10">
                  <c:v>Oficial - Manutenção Civil - Carpinteiro de Forma</c:v>
                </c:pt>
                <c:pt idx="11">
                  <c:v>Oficial - Manutenção Civil - Marceneiro</c:v>
                </c:pt>
                <c:pt idx="12">
                  <c:v>Oficial - Manutenção Civil - Pedreiro</c:v>
                </c:pt>
                <c:pt idx="13">
                  <c:v>Oficial - Manutenção Civil - Pintor</c:v>
                </c:pt>
                <c:pt idx="14">
                  <c:v>Oficial - Manutenção Civil - Pintor</c:v>
                </c:pt>
                <c:pt idx="15">
                  <c:v>Oficial - Manutenção Civil - Serralheiro</c:v>
                </c:pt>
                <c:pt idx="16">
                  <c:v>Oficial - Manutenção Civil - Vidraceiro</c:v>
                </c:pt>
                <c:pt idx="17">
                  <c:v>Oficial - Manutenção Civil - Elétrica - Plantão</c:v>
                </c:pt>
                <c:pt idx="18">
                  <c:v>Oficial - Manutenção Civil - Elétrica - Plantão</c:v>
                </c:pt>
                <c:pt idx="19">
                  <c:v>Oficial - Manutenção Civil - Elétrica</c:v>
                </c:pt>
                <c:pt idx="20">
                  <c:v>Oficial - Manutenção Civil - Bombeiro Hidráulico</c:v>
                </c:pt>
                <c:pt idx="21">
                  <c:v>Oficial - Manutenção Civil - Bombeiro Hidráulico - Plantão</c:v>
                </c:pt>
                <c:pt idx="22">
                  <c:v>Oficial - Manutenção Civil - Bombeiro Hidráulico - Plantão</c:v>
                </c:pt>
                <c:pt idx="23">
                  <c:v>Oficial - Manutenção Civil</c:v>
                </c:pt>
                <c:pt idx="24">
                  <c:v>Encarregado de Turma - Manutenção Civil</c:v>
                </c:pt>
                <c:pt idx="25">
                  <c:v>Encarregado de Turma - Manutenção Civil (Pintor)</c:v>
                </c:pt>
                <c:pt idx="26">
                  <c:v>Encarregado de Turma - Manutenção Civil - Elétrica</c:v>
                </c:pt>
                <c:pt idx="27">
                  <c:v>Mestre - Manutenção Civil (44h semanais)</c:v>
                </c:pt>
              </c:strCache>
            </c:strRef>
          </c:cat>
          <c:val>
            <c:numRef>
              <c:f>'Todas as fontes'!$I$4:$I$31</c:f>
              <c:numCache>
                <c:formatCode>_("R$"* #,##0.00_);_("R$"* \(#,##0.00\);_("R$"* "-"??_);_(@_)</c:formatCode>
                <c:ptCount val="28"/>
                <c:pt idx="0" formatCode="_-[$R$-416]\ * #,##0.00_-;\-[$R$-416]\ * #,##0.00_-;_-[$R$-416]\ * &quot;-&quot;??_-;_-@_-">
                  <c:v>1113.19</c:v>
                </c:pt>
                <c:pt idx="1">
                  <c:v>1202.5999999999999</c:v>
                </c:pt>
                <c:pt idx="2">
                  <c:v>1202.5999999999999</c:v>
                </c:pt>
                <c:pt idx="3">
                  <c:v>1202.5999999999999</c:v>
                </c:pt>
                <c:pt idx="4">
                  <c:v>1202.5999999999999</c:v>
                </c:pt>
                <c:pt idx="5">
                  <c:v>1202.5999999999999</c:v>
                </c:pt>
                <c:pt idx="6">
                  <c:v>1202.5999999999999</c:v>
                </c:pt>
                <c:pt idx="7">
                  <c:v>1202.5999999999999</c:v>
                </c:pt>
                <c:pt idx="8">
                  <c:v>1202.5999999999999</c:v>
                </c:pt>
                <c:pt idx="9">
                  <c:v>1640.95</c:v>
                </c:pt>
                <c:pt idx="10">
                  <c:v>1640.95</c:v>
                </c:pt>
                <c:pt idx="11" formatCode="_-[$R$-416]\ * #,##0.00_-;\-[$R$-416]\ * #,##0.00_-;_-[$R$-416]\ * &quot;-&quot;??_-;_-@_-">
                  <c:v>1640.95</c:v>
                </c:pt>
                <c:pt idx="12" formatCode="_-[$R$-416]\ * #,##0.00_-;\-[$R$-416]\ * #,##0.00_-;_-[$R$-416]\ * &quot;-&quot;??_-;_-@_-">
                  <c:v>1640.95</c:v>
                </c:pt>
                <c:pt idx="13" formatCode="_-[$R$-416]\ * #,##0.00_-;\-[$R$-416]\ * #,##0.00_-;_-[$R$-416]\ * &quot;-&quot;??_-;_-@_-">
                  <c:v>1640.95</c:v>
                </c:pt>
                <c:pt idx="14" formatCode="_-[$R$-416]\ * #,##0.00_-;\-[$R$-416]\ * #,##0.00_-;_-[$R$-416]\ * &quot;-&quot;??_-;_-@_-">
                  <c:v>1640.95</c:v>
                </c:pt>
                <c:pt idx="15" formatCode="_-[$R$-416]\ * #,##0.00_-;\-[$R$-416]\ * #,##0.00_-;_-[$R$-416]\ * &quot;-&quot;??_-;_-@_-">
                  <c:v>1640.95</c:v>
                </c:pt>
                <c:pt idx="16" formatCode="_-[$R$-416]\ * #,##0.00_-;\-[$R$-416]\ * #,##0.00_-;_-[$R$-416]\ * &quot;-&quot;??_-;_-@_-">
                  <c:v>1640.95</c:v>
                </c:pt>
                <c:pt idx="17" formatCode="_-[$R$-416]\ * #,##0.00_-;\-[$R$-416]\ * #,##0.00_-;_-[$R$-416]\ * &quot;-&quot;??_-;_-@_-">
                  <c:v>1664.03</c:v>
                </c:pt>
                <c:pt idx="18" formatCode="_-[$R$-416]\ * #,##0.00_-;\-[$R$-416]\ * #,##0.00_-;_-[$R$-416]\ * &quot;-&quot;??_-;_-@_-">
                  <c:v>1664.03</c:v>
                </c:pt>
                <c:pt idx="19" formatCode="_-[$R$-416]\ * #,##0.00_-;\-[$R$-416]\ * #,##0.00_-;_-[$R$-416]\ * &quot;-&quot;??_-;_-@_-">
                  <c:v>1664.03</c:v>
                </c:pt>
                <c:pt idx="20" formatCode="_-[$R$-416]\ * #,##0.00_-;\-[$R$-416]\ * #,##0.00_-;_-[$R$-416]\ * &quot;-&quot;??_-;_-@_-">
                  <c:v>1664.03</c:v>
                </c:pt>
                <c:pt idx="21" formatCode="_-[$R$-416]\ * #,##0.00_-;\-[$R$-416]\ * #,##0.00_-;_-[$R$-416]\ * &quot;-&quot;??_-;_-@_-">
                  <c:v>1664.03</c:v>
                </c:pt>
                <c:pt idx="22" formatCode="_-[$R$-416]\ * #,##0.00_-;\-[$R$-416]\ * #,##0.00_-;_-[$R$-416]\ * &quot;-&quot;??_-;_-@_-">
                  <c:v>1664.03</c:v>
                </c:pt>
                <c:pt idx="23" formatCode="_-[$R$-416]\ * #,##0.00_-;\-[$R$-416]\ * #,##0.00_-;_-[$R$-416]\ * &quot;-&quot;??_-;_-@_-">
                  <c:v>1664.03</c:v>
                </c:pt>
                <c:pt idx="24" formatCode="_-[$R$-416]\ * #,##0.00_-;\-[$R$-416]\ * #,##0.00_-;_-[$R$-416]\ * &quot;-&quot;??_-;_-@_-">
                  <c:v>3900</c:v>
                </c:pt>
                <c:pt idx="25" formatCode="_-[$R$-416]\ * #,##0.00_-;\-[$R$-416]\ * #,##0.00_-;_-[$R$-416]\ * &quot;-&quot;??_-;_-@_-">
                  <c:v>3900</c:v>
                </c:pt>
                <c:pt idx="26" formatCode="_-[$R$-416]\ * #,##0.00_-;\-[$R$-416]\ * #,##0.00_-;_-[$R$-416]\ * &quot;-&quot;??_-;_-@_-">
                  <c:v>3900</c:v>
                </c:pt>
                <c:pt idx="27" formatCode="_-[$R$-416]\ * #,##0.00_-;\-[$R$-416]\ * #,##0.00_-;_-[$R$-416]\ * &quot;-&quot;??_-;_-@_-">
                  <c:v>3632.98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D94-4146-B389-479E162AEC78}"/>
            </c:ext>
          </c:extLst>
        </c:ser>
        <c:ser>
          <c:idx val="8"/>
          <c:order val="8"/>
          <c:tx>
            <c:strRef>
              <c:f>'Todas as fontes'!$J$3</c:f>
              <c:strCache>
                <c:ptCount val="1"/>
                <c:pt idx="0">
                  <c:v> INSS/RJ AIGLE EMPR. SINTRACONST 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'Todas as fontes'!$A$4:$A$31</c:f>
              <c:strCache>
                <c:ptCount val="28"/>
                <c:pt idx="0">
                  <c:v>Servente</c:v>
                </c:pt>
                <c:pt idx="1">
                  <c:v>Auxiliar - Manutenção Civil </c:v>
                </c:pt>
                <c:pt idx="2">
                  <c:v>Auxiliar - Manutenção Civil (Pintor)</c:v>
                </c:pt>
                <c:pt idx="3">
                  <c:v>Auxiliar - Manutenção Elétrica </c:v>
                </c:pt>
                <c:pt idx="4">
                  <c:v>Auxiliar - Manutenção Civil Plantão</c:v>
                </c:pt>
                <c:pt idx="5">
                  <c:v>Auxiliar - Manutenção Civil Plantão</c:v>
                </c:pt>
                <c:pt idx="6">
                  <c:v>Meio-oficial - Manutenção Civil</c:v>
                </c:pt>
                <c:pt idx="7">
                  <c:v>Meio-oficial - Manutenção Civil (Pintor)</c:v>
                </c:pt>
                <c:pt idx="8">
                  <c:v>Meio-oficial - Manutenção Elétrica </c:v>
                </c:pt>
                <c:pt idx="9">
                  <c:v>Oficial - Manutenção Civil - Armador</c:v>
                </c:pt>
                <c:pt idx="10">
                  <c:v>Oficial - Manutenção Civil - Carpinteiro de Forma</c:v>
                </c:pt>
                <c:pt idx="11">
                  <c:v>Oficial - Manutenção Civil - Marceneiro</c:v>
                </c:pt>
                <c:pt idx="12">
                  <c:v>Oficial - Manutenção Civil - Pedreiro</c:v>
                </c:pt>
                <c:pt idx="13">
                  <c:v>Oficial - Manutenção Civil - Pintor</c:v>
                </c:pt>
                <c:pt idx="14">
                  <c:v>Oficial - Manutenção Civil - Pintor</c:v>
                </c:pt>
                <c:pt idx="15">
                  <c:v>Oficial - Manutenção Civil - Serralheiro</c:v>
                </c:pt>
                <c:pt idx="16">
                  <c:v>Oficial - Manutenção Civil - Vidraceiro</c:v>
                </c:pt>
                <c:pt idx="17">
                  <c:v>Oficial - Manutenção Civil - Elétrica - Plantão</c:v>
                </c:pt>
                <c:pt idx="18">
                  <c:v>Oficial - Manutenção Civil - Elétrica - Plantão</c:v>
                </c:pt>
                <c:pt idx="19">
                  <c:v>Oficial - Manutenção Civil - Elétrica</c:v>
                </c:pt>
                <c:pt idx="20">
                  <c:v>Oficial - Manutenção Civil - Bombeiro Hidráulico</c:v>
                </c:pt>
                <c:pt idx="21">
                  <c:v>Oficial - Manutenção Civil - Bombeiro Hidráulico - Plantão</c:v>
                </c:pt>
                <c:pt idx="22">
                  <c:v>Oficial - Manutenção Civil - Bombeiro Hidráulico - Plantão</c:v>
                </c:pt>
                <c:pt idx="23">
                  <c:v>Oficial - Manutenção Civil</c:v>
                </c:pt>
                <c:pt idx="24">
                  <c:v>Encarregado de Turma - Manutenção Civil</c:v>
                </c:pt>
                <c:pt idx="25">
                  <c:v>Encarregado de Turma - Manutenção Civil (Pintor)</c:v>
                </c:pt>
                <c:pt idx="26">
                  <c:v>Encarregado de Turma - Manutenção Civil - Elétrica</c:v>
                </c:pt>
                <c:pt idx="27">
                  <c:v>Mestre - Manutenção Civil (44h semanais)</c:v>
                </c:pt>
              </c:strCache>
            </c:strRef>
          </c:cat>
          <c:val>
            <c:numRef>
              <c:f>'Todas as fontes'!$J$4:$J$31</c:f>
              <c:numCache>
                <c:formatCode>_("R$"* #,##0.00_);_("R$"* \(#,##0.00\);_("R$"* "-"??_);_(@_)</c:formatCode>
                <c:ptCount val="28"/>
                <c:pt idx="0">
                  <c:v>1421.2</c:v>
                </c:pt>
                <c:pt idx="1">
                  <c:v>1493.8</c:v>
                </c:pt>
                <c:pt idx="2">
                  <c:v>1493.8</c:v>
                </c:pt>
                <c:pt idx="3">
                  <c:v>1493.8</c:v>
                </c:pt>
                <c:pt idx="4">
                  <c:v>1493.8</c:v>
                </c:pt>
                <c:pt idx="5">
                  <c:v>1493.8</c:v>
                </c:pt>
                <c:pt idx="6">
                  <c:v>1493.8</c:v>
                </c:pt>
                <c:pt idx="7">
                  <c:v>1493.8</c:v>
                </c:pt>
                <c:pt idx="8">
                  <c:v>1493.8</c:v>
                </c:pt>
                <c:pt idx="9">
                  <c:v>1962.4</c:v>
                </c:pt>
                <c:pt idx="10">
                  <c:v>1962.4</c:v>
                </c:pt>
                <c:pt idx="11">
                  <c:v>2112</c:v>
                </c:pt>
                <c:pt idx="12">
                  <c:v>1962.4</c:v>
                </c:pt>
                <c:pt idx="13">
                  <c:v>1962.4</c:v>
                </c:pt>
                <c:pt idx="14">
                  <c:v>1962.4</c:v>
                </c:pt>
                <c:pt idx="15">
                  <c:v>2112</c:v>
                </c:pt>
                <c:pt idx="16">
                  <c:v>1905.2</c:v>
                </c:pt>
                <c:pt idx="17">
                  <c:v>1962.4</c:v>
                </c:pt>
                <c:pt idx="18">
                  <c:v>1962.4</c:v>
                </c:pt>
                <c:pt idx="19">
                  <c:v>1962.4</c:v>
                </c:pt>
                <c:pt idx="20">
                  <c:v>1962.4</c:v>
                </c:pt>
                <c:pt idx="21">
                  <c:v>1962.4</c:v>
                </c:pt>
                <c:pt idx="22">
                  <c:v>1962.4</c:v>
                </c:pt>
                <c:pt idx="23">
                  <c:v>1905.2</c:v>
                </c:pt>
                <c:pt idx="24">
                  <c:v>2714.8</c:v>
                </c:pt>
                <c:pt idx="25">
                  <c:v>2714.8</c:v>
                </c:pt>
                <c:pt idx="26">
                  <c:v>2714.8</c:v>
                </c:pt>
                <c:pt idx="27">
                  <c:v>4485.8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D94-4146-B389-479E162AEC78}"/>
            </c:ext>
          </c:extLst>
        </c:ser>
        <c:ser>
          <c:idx val="9"/>
          <c:order val="9"/>
          <c:tx>
            <c:strRef>
              <c:f>'Todas as fontes'!$K$3</c:f>
              <c:strCache>
                <c:ptCount val="1"/>
                <c:pt idx="0">
                  <c:v> M.ESPORTE ENGEPARK  SINTRAINDISTAL 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'Todas as fontes'!$A$4:$A$31</c:f>
              <c:strCache>
                <c:ptCount val="28"/>
                <c:pt idx="0">
                  <c:v>Servente</c:v>
                </c:pt>
                <c:pt idx="1">
                  <c:v>Auxiliar - Manutenção Civil </c:v>
                </c:pt>
                <c:pt idx="2">
                  <c:v>Auxiliar - Manutenção Civil (Pintor)</c:v>
                </c:pt>
                <c:pt idx="3">
                  <c:v>Auxiliar - Manutenção Elétrica </c:v>
                </c:pt>
                <c:pt idx="4">
                  <c:v>Auxiliar - Manutenção Civil Plantão</c:v>
                </c:pt>
                <c:pt idx="5">
                  <c:v>Auxiliar - Manutenção Civil Plantão</c:v>
                </c:pt>
                <c:pt idx="6">
                  <c:v>Meio-oficial - Manutenção Civil</c:v>
                </c:pt>
                <c:pt idx="7">
                  <c:v>Meio-oficial - Manutenção Civil (Pintor)</c:v>
                </c:pt>
                <c:pt idx="8">
                  <c:v>Meio-oficial - Manutenção Elétrica </c:v>
                </c:pt>
                <c:pt idx="9">
                  <c:v>Oficial - Manutenção Civil - Armador</c:v>
                </c:pt>
                <c:pt idx="10">
                  <c:v>Oficial - Manutenção Civil - Carpinteiro de Forma</c:v>
                </c:pt>
                <c:pt idx="11">
                  <c:v>Oficial - Manutenção Civil - Marceneiro</c:v>
                </c:pt>
                <c:pt idx="12">
                  <c:v>Oficial - Manutenção Civil - Pedreiro</c:v>
                </c:pt>
                <c:pt idx="13">
                  <c:v>Oficial - Manutenção Civil - Pintor</c:v>
                </c:pt>
                <c:pt idx="14">
                  <c:v>Oficial - Manutenção Civil - Pintor</c:v>
                </c:pt>
                <c:pt idx="15">
                  <c:v>Oficial - Manutenção Civil - Serralheiro</c:v>
                </c:pt>
                <c:pt idx="16">
                  <c:v>Oficial - Manutenção Civil - Vidraceiro</c:v>
                </c:pt>
                <c:pt idx="17">
                  <c:v>Oficial - Manutenção Civil - Elétrica - Plantão</c:v>
                </c:pt>
                <c:pt idx="18">
                  <c:v>Oficial - Manutenção Civil - Elétrica - Plantão</c:v>
                </c:pt>
                <c:pt idx="19">
                  <c:v>Oficial - Manutenção Civil - Elétrica</c:v>
                </c:pt>
                <c:pt idx="20">
                  <c:v>Oficial - Manutenção Civil - Bombeiro Hidráulico</c:v>
                </c:pt>
                <c:pt idx="21">
                  <c:v>Oficial - Manutenção Civil - Bombeiro Hidráulico - Plantão</c:v>
                </c:pt>
                <c:pt idx="22">
                  <c:v>Oficial - Manutenção Civil - Bombeiro Hidráulico - Plantão</c:v>
                </c:pt>
                <c:pt idx="23">
                  <c:v>Oficial - Manutenção Civil</c:v>
                </c:pt>
                <c:pt idx="24">
                  <c:v>Encarregado de Turma - Manutenção Civil</c:v>
                </c:pt>
                <c:pt idx="25">
                  <c:v>Encarregado de Turma - Manutenção Civil (Pintor)</c:v>
                </c:pt>
                <c:pt idx="26">
                  <c:v>Encarregado de Turma - Manutenção Civil - Elétrica</c:v>
                </c:pt>
                <c:pt idx="27">
                  <c:v>Mestre - Manutenção Civil (44h semanais)</c:v>
                </c:pt>
              </c:strCache>
            </c:strRef>
          </c:cat>
          <c:val>
            <c:numRef>
              <c:f>'Todas as fontes'!$K$4:$K$31</c:f>
              <c:numCache>
                <c:formatCode>_-[$R$-416]\ * #,##0.00_-;\-[$R$-416]\ * #,##0.00_-;_-[$R$-416]\ * "-"??_-;_-@_-</c:formatCode>
                <c:ptCount val="28"/>
                <c:pt idx="0">
                  <c:v>1151.2</c:v>
                </c:pt>
                <c:pt idx="1">
                  <c:v>1151.2</c:v>
                </c:pt>
                <c:pt idx="2">
                  <c:v>1151.2</c:v>
                </c:pt>
                <c:pt idx="3">
                  <c:v>1151.2</c:v>
                </c:pt>
                <c:pt idx="4">
                  <c:v>1151.2</c:v>
                </c:pt>
                <c:pt idx="5">
                  <c:v>1151.2</c:v>
                </c:pt>
                <c:pt idx="6">
                  <c:v>1243.67</c:v>
                </c:pt>
                <c:pt idx="7">
                  <c:v>1243.67</c:v>
                </c:pt>
                <c:pt idx="8">
                  <c:v>1243.67</c:v>
                </c:pt>
                <c:pt idx="9">
                  <c:v>1697</c:v>
                </c:pt>
                <c:pt idx="10">
                  <c:v>1697</c:v>
                </c:pt>
                <c:pt idx="11">
                  <c:v>1697</c:v>
                </c:pt>
                <c:pt idx="12">
                  <c:v>1697</c:v>
                </c:pt>
                <c:pt idx="13">
                  <c:v>1697</c:v>
                </c:pt>
                <c:pt idx="14">
                  <c:v>1697</c:v>
                </c:pt>
                <c:pt idx="15">
                  <c:v>1697</c:v>
                </c:pt>
                <c:pt idx="16">
                  <c:v>1697</c:v>
                </c:pt>
                <c:pt idx="17">
                  <c:v>1697</c:v>
                </c:pt>
                <c:pt idx="18">
                  <c:v>1697</c:v>
                </c:pt>
                <c:pt idx="19">
                  <c:v>1697</c:v>
                </c:pt>
                <c:pt idx="20">
                  <c:v>1697</c:v>
                </c:pt>
                <c:pt idx="21">
                  <c:v>1697</c:v>
                </c:pt>
                <c:pt idx="22">
                  <c:v>1697</c:v>
                </c:pt>
                <c:pt idx="23">
                  <c:v>1697</c:v>
                </c:pt>
                <c:pt idx="24">
                  <c:v>2875.04</c:v>
                </c:pt>
                <c:pt idx="25">
                  <c:v>2875.04</c:v>
                </c:pt>
                <c:pt idx="26">
                  <c:v>2875.04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D94-4146-B389-479E162AEC78}"/>
            </c:ext>
          </c:extLst>
        </c:ser>
        <c:ser>
          <c:idx val="10"/>
          <c:order val="10"/>
          <c:tx>
            <c:strRef>
              <c:f>'Todas as fontes'!$L$3</c:f>
              <c:strCache>
                <c:ptCount val="1"/>
                <c:pt idx="0">
                  <c:v> INSS/RJ MRO SERVIÇOS SINTRACONST 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'Todas as fontes'!$A$4:$A$31</c:f>
              <c:strCache>
                <c:ptCount val="28"/>
                <c:pt idx="0">
                  <c:v>Servente</c:v>
                </c:pt>
                <c:pt idx="1">
                  <c:v>Auxiliar - Manutenção Civil </c:v>
                </c:pt>
                <c:pt idx="2">
                  <c:v>Auxiliar - Manutenção Civil (Pintor)</c:v>
                </c:pt>
                <c:pt idx="3">
                  <c:v>Auxiliar - Manutenção Elétrica </c:v>
                </c:pt>
                <c:pt idx="4">
                  <c:v>Auxiliar - Manutenção Civil Plantão</c:v>
                </c:pt>
                <c:pt idx="5">
                  <c:v>Auxiliar - Manutenção Civil Plantão</c:v>
                </c:pt>
                <c:pt idx="6">
                  <c:v>Meio-oficial - Manutenção Civil</c:v>
                </c:pt>
                <c:pt idx="7">
                  <c:v>Meio-oficial - Manutenção Civil (Pintor)</c:v>
                </c:pt>
                <c:pt idx="8">
                  <c:v>Meio-oficial - Manutenção Elétrica </c:v>
                </c:pt>
                <c:pt idx="9">
                  <c:v>Oficial - Manutenção Civil - Armador</c:v>
                </c:pt>
                <c:pt idx="10">
                  <c:v>Oficial - Manutenção Civil - Carpinteiro de Forma</c:v>
                </c:pt>
                <c:pt idx="11">
                  <c:v>Oficial - Manutenção Civil - Marceneiro</c:v>
                </c:pt>
                <c:pt idx="12">
                  <c:v>Oficial - Manutenção Civil - Pedreiro</c:v>
                </c:pt>
                <c:pt idx="13">
                  <c:v>Oficial - Manutenção Civil - Pintor</c:v>
                </c:pt>
                <c:pt idx="14">
                  <c:v>Oficial - Manutenção Civil - Pintor</c:v>
                </c:pt>
                <c:pt idx="15">
                  <c:v>Oficial - Manutenção Civil - Serralheiro</c:v>
                </c:pt>
                <c:pt idx="16">
                  <c:v>Oficial - Manutenção Civil - Vidraceiro</c:v>
                </c:pt>
                <c:pt idx="17">
                  <c:v>Oficial - Manutenção Civil - Elétrica - Plantão</c:v>
                </c:pt>
                <c:pt idx="18">
                  <c:v>Oficial - Manutenção Civil - Elétrica - Plantão</c:v>
                </c:pt>
                <c:pt idx="19">
                  <c:v>Oficial - Manutenção Civil - Elétrica</c:v>
                </c:pt>
                <c:pt idx="20">
                  <c:v>Oficial - Manutenção Civil - Bombeiro Hidráulico</c:v>
                </c:pt>
                <c:pt idx="21">
                  <c:v>Oficial - Manutenção Civil - Bombeiro Hidráulico - Plantão</c:v>
                </c:pt>
                <c:pt idx="22">
                  <c:v>Oficial - Manutenção Civil - Bombeiro Hidráulico - Plantão</c:v>
                </c:pt>
                <c:pt idx="23">
                  <c:v>Oficial - Manutenção Civil</c:v>
                </c:pt>
                <c:pt idx="24">
                  <c:v>Encarregado de Turma - Manutenção Civil</c:v>
                </c:pt>
                <c:pt idx="25">
                  <c:v>Encarregado de Turma - Manutenção Civil (Pintor)</c:v>
                </c:pt>
                <c:pt idx="26">
                  <c:v>Encarregado de Turma - Manutenção Civil - Elétrica</c:v>
                </c:pt>
                <c:pt idx="27">
                  <c:v>Mestre - Manutenção Civil (44h semanais)</c:v>
                </c:pt>
              </c:strCache>
            </c:strRef>
          </c:cat>
          <c:val>
            <c:numRef>
              <c:f>'Todas as fontes'!$L$4:$L$31</c:f>
              <c:numCache>
                <c:formatCode>_("R$"* #,##0.00_);_("R$"* \(#,##0.00\);_("R$"* "-"??_);_(@_)</c:formatCode>
                <c:ptCount val="28"/>
                <c:pt idx="0">
                  <c:v>1421.2</c:v>
                </c:pt>
                <c:pt idx="1">
                  <c:v>1493.8</c:v>
                </c:pt>
                <c:pt idx="2">
                  <c:v>1493.8</c:v>
                </c:pt>
                <c:pt idx="3">
                  <c:v>1493.8</c:v>
                </c:pt>
                <c:pt idx="4">
                  <c:v>1493.8</c:v>
                </c:pt>
                <c:pt idx="5">
                  <c:v>1493.8</c:v>
                </c:pt>
                <c:pt idx="6">
                  <c:v>1493.8</c:v>
                </c:pt>
                <c:pt idx="7">
                  <c:v>1493.8</c:v>
                </c:pt>
                <c:pt idx="8">
                  <c:v>1493.8</c:v>
                </c:pt>
                <c:pt idx="9" formatCode="_-[$R$-416]\ * #,##0.00_-;\-[$R$-416]\ * #,##0.00_-;_-[$R$-416]\ * &quot;-&quot;??_-;_-@_-">
                  <c:v>1962.4</c:v>
                </c:pt>
                <c:pt idx="10" formatCode="_-[$R$-416]\ * #,##0.00_-;\-[$R$-416]\ * #,##0.00_-;_-[$R$-416]\ * &quot;-&quot;??_-;_-@_-">
                  <c:v>1962.4</c:v>
                </c:pt>
                <c:pt idx="11" formatCode="_-[$R$-416]\ * #,##0.00_-;\-[$R$-416]\ * #,##0.00_-;_-[$R$-416]\ * &quot;-&quot;??_-;_-@_-">
                  <c:v>1962.4</c:v>
                </c:pt>
                <c:pt idx="12" formatCode="_-[$R$-416]\ * #,##0.00_-;\-[$R$-416]\ * #,##0.00_-;_-[$R$-416]\ * &quot;-&quot;??_-;_-@_-">
                  <c:v>1962.4</c:v>
                </c:pt>
                <c:pt idx="13" formatCode="_-[$R$-416]\ * #,##0.00_-;\-[$R$-416]\ * #,##0.00_-;_-[$R$-416]\ * &quot;-&quot;??_-;_-@_-">
                  <c:v>1962.4</c:v>
                </c:pt>
                <c:pt idx="14" formatCode="_-[$R$-416]\ * #,##0.00_-;\-[$R$-416]\ * #,##0.00_-;_-[$R$-416]\ * &quot;-&quot;??_-;_-@_-">
                  <c:v>1962.4</c:v>
                </c:pt>
                <c:pt idx="15" formatCode="_-[$R$-416]\ * #,##0.00_-;\-[$R$-416]\ * #,##0.00_-;_-[$R$-416]\ * &quot;-&quot;??_-;_-@_-">
                  <c:v>1962.4</c:v>
                </c:pt>
                <c:pt idx="16" formatCode="_-[$R$-416]\ * #,##0.00_-;\-[$R$-416]\ * #,##0.00_-;_-[$R$-416]\ * &quot;-&quot;??_-;_-@_-">
                  <c:v>1962.4</c:v>
                </c:pt>
                <c:pt idx="17" formatCode="_-[$R$-416]\ * #,##0.00_-;\-[$R$-416]\ * #,##0.00_-;_-[$R$-416]\ * &quot;-&quot;??_-;_-@_-">
                  <c:v>1962.4</c:v>
                </c:pt>
                <c:pt idx="18" formatCode="_-[$R$-416]\ * #,##0.00_-;\-[$R$-416]\ * #,##0.00_-;_-[$R$-416]\ * &quot;-&quot;??_-;_-@_-">
                  <c:v>1962.4</c:v>
                </c:pt>
                <c:pt idx="19" formatCode="_-[$R$-416]\ * #,##0.00_-;\-[$R$-416]\ * #,##0.00_-;_-[$R$-416]\ * &quot;-&quot;??_-;_-@_-">
                  <c:v>1962.4</c:v>
                </c:pt>
                <c:pt idx="20" formatCode="_-[$R$-416]\ * #,##0.00_-;\-[$R$-416]\ * #,##0.00_-;_-[$R$-416]\ * &quot;-&quot;??_-;_-@_-">
                  <c:v>1962.4</c:v>
                </c:pt>
                <c:pt idx="21" formatCode="_-[$R$-416]\ * #,##0.00_-;\-[$R$-416]\ * #,##0.00_-;_-[$R$-416]\ * &quot;-&quot;??_-;_-@_-">
                  <c:v>1962.4</c:v>
                </c:pt>
                <c:pt idx="22" formatCode="_-[$R$-416]\ * #,##0.00_-;\-[$R$-416]\ * #,##0.00_-;_-[$R$-416]\ * &quot;-&quot;??_-;_-@_-">
                  <c:v>1962.4</c:v>
                </c:pt>
                <c:pt idx="23" formatCode="_-[$R$-416]\ * #,##0.00_-;\-[$R$-416]\ * #,##0.00_-;_-[$R$-416]\ * &quot;-&quot;??_-;_-@_-">
                  <c:v>1962.4</c:v>
                </c:pt>
                <c:pt idx="24" formatCode="_-[$R$-416]\ * #,##0.00_-;\-[$R$-416]\ * #,##0.00_-;_-[$R$-416]\ * &quot;-&quot;??_-;_-@_-">
                  <c:v>4485.8</c:v>
                </c:pt>
                <c:pt idx="25" formatCode="_-[$R$-416]\ * #,##0.00_-;\-[$R$-416]\ * #,##0.00_-;_-[$R$-416]\ * &quot;-&quot;??_-;_-@_-">
                  <c:v>4485.8</c:v>
                </c:pt>
                <c:pt idx="26" formatCode="_-[$R$-416]\ * #,##0.00_-;\-[$R$-416]\ * #,##0.00_-;_-[$R$-416]\ * &quot;-&quot;??_-;_-@_-">
                  <c:v>4485.8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94-4146-B389-479E162AEC78}"/>
            </c:ext>
          </c:extLst>
        </c:ser>
        <c:ser>
          <c:idx val="11"/>
          <c:order val="11"/>
          <c:tx>
            <c:strRef>
              <c:f>'Todas as fontes'!$M$3</c:f>
              <c:strCache>
                <c:ptCount val="1"/>
                <c:pt idx="0">
                  <c:v> MPMilitar/DF ORION TELEC. SINTRAINDISTAL 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'Todas as fontes'!$A$4:$A$31</c:f>
              <c:strCache>
                <c:ptCount val="28"/>
                <c:pt idx="0">
                  <c:v>Servente</c:v>
                </c:pt>
                <c:pt idx="1">
                  <c:v>Auxiliar - Manutenção Civil </c:v>
                </c:pt>
                <c:pt idx="2">
                  <c:v>Auxiliar - Manutenção Civil (Pintor)</c:v>
                </c:pt>
                <c:pt idx="3">
                  <c:v>Auxiliar - Manutenção Elétrica </c:v>
                </c:pt>
                <c:pt idx="4">
                  <c:v>Auxiliar - Manutenção Civil Plantão</c:v>
                </c:pt>
                <c:pt idx="5">
                  <c:v>Auxiliar - Manutenção Civil Plantão</c:v>
                </c:pt>
                <c:pt idx="6">
                  <c:v>Meio-oficial - Manutenção Civil</c:v>
                </c:pt>
                <c:pt idx="7">
                  <c:v>Meio-oficial - Manutenção Civil (Pintor)</c:v>
                </c:pt>
                <c:pt idx="8">
                  <c:v>Meio-oficial - Manutenção Elétrica </c:v>
                </c:pt>
                <c:pt idx="9">
                  <c:v>Oficial - Manutenção Civil - Armador</c:v>
                </c:pt>
                <c:pt idx="10">
                  <c:v>Oficial - Manutenção Civil - Carpinteiro de Forma</c:v>
                </c:pt>
                <c:pt idx="11">
                  <c:v>Oficial - Manutenção Civil - Marceneiro</c:v>
                </c:pt>
                <c:pt idx="12">
                  <c:v>Oficial - Manutenção Civil - Pedreiro</c:v>
                </c:pt>
                <c:pt idx="13">
                  <c:v>Oficial - Manutenção Civil - Pintor</c:v>
                </c:pt>
                <c:pt idx="14">
                  <c:v>Oficial - Manutenção Civil - Pintor</c:v>
                </c:pt>
                <c:pt idx="15">
                  <c:v>Oficial - Manutenção Civil - Serralheiro</c:v>
                </c:pt>
                <c:pt idx="16">
                  <c:v>Oficial - Manutenção Civil - Vidraceiro</c:v>
                </c:pt>
                <c:pt idx="17">
                  <c:v>Oficial - Manutenção Civil - Elétrica - Plantão</c:v>
                </c:pt>
                <c:pt idx="18">
                  <c:v>Oficial - Manutenção Civil - Elétrica - Plantão</c:v>
                </c:pt>
                <c:pt idx="19">
                  <c:v>Oficial - Manutenção Civil - Elétrica</c:v>
                </c:pt>
                <c:pt idx="20">
                  <c:v>Oficial - Manutenção Civil - Bombeiro Hidráulico</c:v>
                </c:pt>
                <c:pt idx="21">
                  <c:v>Oficial - Manutenção Civil - Bombeiro Hidráulico - Plantão</c:v>
                </c:pt>
                <c:pt idx="22">
                  <c:v>Oficial - Manutenção Civil - Bombeiro Hidráulico - Plantão</c:v>
                </c:pt>
                <c:pt idx="23">
                  <c:v>Oficial - Manutenção Civil</c:v>
                </c:pt>
                <c:pt idx="24">
                  <c:v>Encarregado de Turma - Manutenção Civil</c:v>
                </c:pt>
                <c:pt idx="25">
                  <c:v>Encarregado de Turma - Manutenção Civil (Pintor)</c:v>
                </c:pt>
                <c:pt idx="26">
                  <c:v>Encarregado de Turma - Manutenção Civil - Elétrica</c:v>
                </c:pt>
                <c:pt idx="27">
                  <c:v>Mestre - Manutenção Civil (44h semanais)</c:v>
                </c:pt>
              </c:strCache>
            </c:strRef>
          </c:cat>
          <c:val>
            <c:numRef>
              <c:f>'Todas as fontes'!$M$4:$M$31</c:f>
              <c:numCache>
                <c:formatCode>_-[$R$-416]\ * #,##0.00_-;\-[$R$-416]\ * #,##0.00_-;_-[$R$-416]\ * "-"??_-;_-@_-</c:formatCode>
                <c:ptCount val="28"/>
                <c:pt idx="1">
                  <c:v>1212.33</c:v>
                </c:pt>
                <c:pt idx="2">
                  <c:v>1212.33</c:v>
                </c:pt>
                <c:pt idx="3">
                  <c:v>1212.33</c:v>
                </c:pt>
                <c:pt idx="4">
                  <c:v>1212.33</c:v>
                </c:pt>
                <c:pt idx="5">
                  <c:v>1212.33</c:v>
                </c:pt>
                <c:pt idx="6">
                  <c:v>1212.33</c:v>
                </c:pt>
                <c:pt idx="7">
                  <c:v>1212.33</c:v>
                </c:pt>
                <c:pt idx="8">
                  <c:v>1212.33</c:v>
                </c:pt>
                <c:pt idx="9">
                  <c:v>1655.52</c:v>
                </c:pt>
                <c:pt idx="10">
                  <c:v>1655.52</c:v>
                </c:pt>
                <c:pt idx="11">
                  <c:v>1655.52</c:v>
                </c:pt>
                <c:pt idx="12">
                  <c:v>1655.52</c:v>
                </c:pt>
                <c:pt idx="13">
                  <c:v>1655.52</c:v>
                </c:pt>
                <c:pt idx="14">
                  <c:v>1655.52</c:v>
                </c:pt>
                <c:pt idx="15">
                  <c:v>1655.52</c:v>
                </c:pt>
                <c:pt idx="16">
                  <c:v>1655.52</c:v>
                </c:pt>
                <c:pt idx="17">
                  <c:v>1655.52</c:v>
                </c:pt>
                <c:pt idx="18">
                  <c:v>1655.52</c:v>
                </c:pt>
                <c:pt idx="19">
                  <c:v>1655.52</c:v>
                </c:pt>
                <c:pt idx="20">
                  <c:v>1655.52</c:v>
                </c:pt>
                <c:pt idx="21">
                  <c:v>1655.52</c:v>
                </c:pt>
                <c:pt idx="22">
                  <c:v>1655.52</c:v>
                </c:pt>
                <c:pt idx="23">
                  <c:v>1655.52</c:v>
                </c:pt>
                <c:pt idx="24">
                  <c:v>2863.93</c:v>
                </c:pt>
                <c:pt idx="25">
                  <c:v>2863.93</c:v>
                </c:pt>
                <c:pt idx="26">
                  <c:v>2863.93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D94-4146-B389-479E162AEC78}"/>
            </c:ext>
          </c:extLst>
        </c:ser>
        <c:ser>
          <c:idx val="12"/>
          <c:order val="12"/>
          <c:tx>
            <c:strRef>
              <c:f>'Todas as fontes'!$N$3</c:f>
              <c:strCache>
                <c:ptCount val="1"/>
                <c:pt idx="0">
                  <c:v> SINE (MERCADO) 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'Todas as fontes'!$A$4:$A$31</c:f>
              <c:strCache>
                <c:ptCount val="28"/>
                <c:pt idx="0">
                  <c:v>Servente</c:v>
                </c:pt>
                <c:pt idx="1">
                  <c:v>Auxiliar - Manutenção Civil </c:v>
                </c:pt>
                <c:pt idx="2">
                  <c:v>Auxiliar - Manutenção Civil (Pintor)</c:v>
                </c:pt>
                <c:pt idx="3">
                  <c:v>Auxiliar - Manutenção Elétrica </c:v>
                </c:pt>
                <c:pt idx="4">
                  <c:v>Auxiliar - Manutenção Civil Plantão</c:v>
                </c:pt>
                <c:pt idx="5">
                  <c:v>Auxiliar - Manutenção Civil Plantão</c:v>
                </c:pt>
                <c:pt idx="6">
                  <c:v>Meio-oficial - Manutenção Civil</c:v>
                </c:pt>
                <c:pt idx="7">
                  <c:v>Meio-oficial - Manutenção Civil (Pintor)</c:v>
                </c:pt>
                <c:pt idx="8">
                  <c:v>Meio-oficial - Manutenção Elétrica </c:v>
                </c:pt>
                <c:pt idx="9">
                  <c:v>Oficial - Manutenção Civil - Armador</c:v>
                </c:pt>
                <c:pt idx="10">
                  <c:v>Oficial - Manutenção Civil - Carpinteiro de Forma</c:v>
                </c:pt>
                <c:pt idx="11">
                  <c:v>Oficial - Manutenção Civil - Marceneiro</c:v>
                </c:pt>
                <c:pt idx="12">
                  <c:v>Oficial - Manutenção Civil - Pedreiro</c:v>
                </c:pt>
                <c:pt idx="13">
                  <c:v>Oficial - Manutenção Civil - Pintor</c:v>
                </c:pt>
                <c:pt idx="14">
                  <c:v>Oficial - Manutenção Civil - Pintor</c:v>
                </c:pt>
                <c:pt idx="15">
                  <c:v>Oficial - Manutenção Civil - Serralheiro</c:v>
                </c:pt>
                <c:pt idx="16">
                  <c:v>Oficial - Manutenção Civil - Vidraceiro</c:v>
                </c:pt>
                <c:pt idx="17">
                  <c:v>Oficial - Manutenção Civil - Elétrica - Plantão</c:v>
                </c:pt>
                <c:pt idx="18">
                  <c:v>Oficial - Manutenção Civil - Elétrica - Plantão</c:v>
                </c:pt>
                <c:pt idx="19">
                  <c:v>Oficial - Manutenção Civil - Elétrica</c:v>
                </c:pt>
                <c:pt idx="20">
                  <c:v>Oficial - Manutenção Civil - Bombeiro Hidráulico</c:v>
                </c:pt>
                <c:pt idx="21">
                  <c:v>Oficial - Manutenção Civil - Bombeiro Hidráulico - Plantão</c:v>
                </c:pt>
                <c:pt idx="22">
                  <c:v>Oficial - Manutenção Civil - Bombeiro Hidráulico - Plantão</c:v>
                </c:pt>
                <c:pt idx="23">
                  <c:v>Oficial - Manutenção Civil</c:v>
                </c:pt>
                <c:pt idx="24">
                  <c:v>Encarregado de Turma - Manutenção Civil</c:v>
                </c:pt>
                <c:pt idx="25">
                  <c:v>Encarregado de Turma - Manutenção Civil (Pintor)</c:v>
                </c:pt>
                <c:pt idx="26">
                  <c:v>Encarregado de Turma - Manutenção Civil - Elétrica</c:v>
                </c:pt>
                <c:pt idx="27">
                  <c:v>Mestre - Manutenção Civil (44h semanais)</c:v>
                </c:pt>
              </c:strCache>
            </c:strRef>
          </c:cat>
          <c:val>
            <c:numRef>
              <c:f>'Todas as fontes'!$N$4:$N$31</c:f>
              <c:numCache>
                <c:formatCode>_("R$"* #,##0.00_);_("R$"* \(#,##0.00\);_("R$"* "-"??_);_(@_)</c:formatCode>
                <c:ptCount val="28"/>
                <c:pt idx="0">
                  <c:v>1711.85</c:v>
                </c:pt>
                <c:pt idx="1">
                  <c:v>2031.78</c:v>
                </c:pt>
                <c:pt idx="2">
                  <c:v>1730.17</c:v>
                </c:pt>
                <c:pt idx="3">
                  <c:v>1841.86</c:v>
                </c:pt>
                <c:pt idx="4">
                  <c:v>1858.44</c:v>
                </c:pt>
                <c:pt idx="5">
                  <c:v>1858.44</c:v>
                </c:pt>
                <c:pt idx="6">
                  <c:v>2217.9</c:v>
                </c:pt>
                <c:pt idx="7">
                  <c:v>2217.9</c:v>
                </c:pt>
                <c:pt idx="8">
                  <c:v>1970.44</c:v>
                </c:pt>
                <c:pt idx="9">
                  <c:v>2217.9</c:v>
                </c:pt>
                <c:pt idx="10">
                  <c:v>2276.65</c:v>
                </c:pt>
                <c:pt idx="11">
                  <c:v>2718.08</c:v>
                </c:pt>
                <c:pt idx="12">
                  <c:v>2273.77</c:v>
                </c:pt>
                <c:pt idx="13">
                  <c:v>2128.62</c:v>
                </c:pt>
                <c:pt idx="14">
                  <c:v>2128.62</c:v>
                </c:pt>
                <c:pt idx="15">
                  <c:v>2436.1799999999998</c:v>
                </c:pt>
                <c:pt idx="16">
                  <c:v>2162.8000000000002</c:v>
                </c:pt>
                <c:pt idx="17">
                  <c:v>2734.27</c:v>
                </c:pt>
                <c:pt idx="18">
                  <c:v>2734.27</c:v>
                </c:pt>
                <c:pt idx="19">
                  <c:v>2734.27</c:v>
                </c:pt>
                <c:pt idx="20">
                  <c:v>2156.21</c:v>
                </c:pt>
                <c:pt idx="21">
                  <c:v>2156.21</c:v>
                </c:pt>
                <c:pt idx="22">
                  <c:v>2156.21</c:v>
                </c:pt>
                <c:pt idx="23">
                  <c:v>2217.9</c:v>
                </c:pt>
                <c:pt idx="24">
                  <c:v>6835.37</c:v>
                </c:pt>
                <c:pt idx="25">
                  <c:v>6835.37</c:v>
                </c:pt>
                <c:pt idx="26">
                  <c:v>6835.37</c:v>
                </c:pt>
                <c:pt idx="27">
                  <c:v>4881.1400000000003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D94-4146-B389-479E162AEC78}"/>
            </c:ext>
          </c:extLst>
        </c:ser>
        <c:ser>
          <c:idx val="13"/>
          <c:order val="13"/>
          <c:tx>
            <c:strRef>
              <c:f>'Todas as fontes'!$O$3</c:f>
              <c:strCache>
                <c:ptCount val="1"/>
                <c:pt idx="0">
                  <c:v> COGIC SM21 SINTRAINDISTAL 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'Todas as fontes'!$A$4:$A$31</c:f>
              <c:strCache>
                <c:ptCount val="28"/>
                <c:pt idx="0">
                  <c:v>Servente</c:v>
                </c:pt>
                <c:pt idx="1">
                  <c:v>Auxiliar - Manutenção Civil </c:v>
                </c:pt>
                <c:pt idx="2">
                  <c:v>Auxiliar - Manutenção Civil (Pintor)</c:v>
                </c:pt>
                <c:pt idx="3">
                  <c:v>Auxiliar - Manutenção Elétrica </c:v>
                </c:pt>
                <c:pt idx="4">
                  <c:v>Auxiliar - Manutenção Civil Plantão</c:v>
                </c:pt>
                <c:pt idx="5">
                  <c:v>Auxiliar - Manutenção Civil Plantão</c:v>
                </c:pt>
                <c:pt idx="6">
                  <c:v>Meio-oficial - Manutenção Civil</c:v>
                </c:pt>
                <c:pt idx="7">
                  <c:v>Meio-oficial - Manutenção Civil (Pintor)</c:v>
                </c:pt>
                <c:pt idx="8">
                  <c:v>Meio-oficial - Manutenção Elétrica </c:v>
                </c:pt>
                <c:pt idx="9">
                  <c:v>Oficial - Manutenção Civil - Armador</c:v>
                </c:pt>
                <c:pt idx="10">
                  <c:v>Oficial - Manutenção Civil - Carpinteiro de Forma</c:v>
                </c:pt>
                <c:pt idx="11">
                  <c:v>Oficial - Manutenção Civil - Marceneiro</c:v>
                </c:pt>
                <c:pt idx="12">
                  <c:v>Oficial - Manutenção Civil - Pedreiro</c:v>
                </c:pt>
                <c:pt idx="13">
                  <c:v>Oficial - Manutenção Civil - Pintor</c:v>
                </c:pt>
                <c:pt idx="14">
                  <c:v>Oficial - Manutenção Civil - Pintor</c:v>
                </c:pt>
                <c:pt idx="15">
                  <c:v>Oficial - Manutenção Civil - Serralheiro</c:v>
                </c:pt>
                <c:pt idx="16">
                  <c:v>Oficial - Manutenção Civil - Vidraceiro</c:v>
                </c:pt>
                <c:pt idx="17">
                  <c:v>Oficial - Manutenção Civil - Elétrica - Plantão</c:v>
                </c:pt>
                <c:pt idx="18">
                  <c:v>Oficial - Manutenção Civil - Elétrica - Plantão</c:v>
                </c:pt>
                <c:pt idx="19">
                  <c:v>Oficial - Manutenção Civil - Elétrica</c:v>
                </c:pt>
                <c:pt idx="20">
                  <c:v>Oficial - Manutenção Civil - Bombeiro Hidráulico</c:v>
                </c:pt>
                <c:pt idx="21">
                  <c:v>Oficial - Manutenção Civil - Bombeiro Hidráulico - Plantão</c:v>
                </c:pt>
                <c:pt idx="22">
                  <c:v>Oficial - Manutenção Civil - Bombeiro Hidráulico - Plantão</c:v>
                </c:pt>
                <c:pt idx="23">
                  <c:v>Oficial - Manutenção Civil</c:v>
                </c:pt>
                <c:pt idx="24">
                  <c:v>Encarregado de Turma - Manutenção Civil</c:v>
                </c:pt>
                <c:pt idx="25">
                  <c:v>Encarregado de Turma - Manutenção Civil (Pintor)</c:v>
                </c:pt>
                <c:pt idx="26">
                  <c:v>Encarregado de Turma - Manutenção Civil - Elétrica</c:v>
                </c:pt>
                <c:pt idx="27">
                  <c:v>Mestre - Manutenção Civil (44h semanais)</c:v>
                </c:pt>
              </c:strCache>
            </c:strRef>
          </c:cat>
          <c:val>
            <c:numRef>
              <c:f>'Todas as fontes'!$O$4:$O$31</c:f>
              <c:numCache>
                <c:formatCode>_("R$"* #,##0.00_);_("R$"* \(#,##0.00\);_("R$"* "-"??_);_(@_)</c:formatCode>
                <c:ptCount val="28"/>
                <c:pt idx="0">
                  <c:v>1113.19</c:v>
                </c:pt>
                <c:pt idx="1">
                  <c:v>1202.5999999999999</c:v>
                </c:pt>
                <c:pt idx="2">
                  <c:v>1202.5999999999999</c:v>
                </c:pt>
                <c:pt idx="3">
                  <c:v>1202.5999999999999</c:v>
                </c:pt>
                <c:pt idx="4">
                  <c:v>1202.5999999999999</c:v>
                </c:pt>
                <c:pt idx="5">
                  <c:v>1202.5999999999999</c:v>
                </c:pt>
                <c:pt idx="6">
                  <c:v>1202.5999999999999</c:v>
                </c:pt>
                <c:pt idx="7">
                  <c:v>1202.5999999999999</c:v>
                </c:pt>
                <c:pt idx="8">
                  <c:v>1202.5999999999999</c:v>
                </c:pt>
                <c:pt idx="9">
                  <c:v>1640.95</c:v>
                </c:pt>
                <c:pt idx="10">
                  <c:v>1640.95</c:v>
                </c:pt>
                <c:pt idx="11">
                  <c:v>1640.95</c:v>
                </c:pt>
                <c:pt idx="12">
                  <c:v>1640.95</c:v>
                </c:pt>
                <c:pt idx="13">
                  <c:v>1640.95</c:v>
                </c:pt>
                <c:pt idx="14">
                  <c:v>1640.95</c:v>
                </c:pt>
                <c:pt idx="15">
                  <c:v>1640.95</c:v>
                </c:pt>
                <c:pt idx="16">
                  <c:v>1640.95</c:v>
                </c:pt>
                <c:pt idx="17">
                  <c:v>1664.03</c:v>
                </c:pt>
                <c:pt idx="18">
                  <c:v>1664.03</c:v>
                </c:pt>
                <c:pt idx="19">
                  <c:v>1664.03</c:v>
                </c:pt>
                <c:pt idx="20">
                  <c:v>1664.03</c:v>
                </c:pt>
                <c:pt idx="21">
                  <c:v>1664.03</c:v>
                </c:pt>
                <c:pt idx="22">
                  <c:v>1664.03</c:v>
                </c:pt>
                <c:pt idx="23">
                  <c:v>1640.95</c:v>
                </c:pt>
                <c:pt idx="24">
                  <c:v>2191.79</c:v>
                </c:pt>
                <c:pt idx="25">
                  <c:v>2191.79</c:v>
                </c:pt>
                <c:pt idx="26">
                  <c:v>2191.79</c:v>
                </c:pt>
                <c:pt idx="27">
                  <c:v>2780.11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D94-4146-B389-479E162AEC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2931552"/>
        <c:axId val="1352932640"/>
      </c:barChart>
      <c:catAx>
        <c:axId val="1352931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52932640"/>
        <c:crosses val="autoZero"/>
        <c:auto val="1"/>
        <c:lblAlgn val="ctr"/>
        <c:lblOffset val="100"/>
        <c:noMultiLvlLbl val="0"/>
      </c:catAx>
      <c:valAx>
        <c:axId val="1352932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[$R$-416]\ * #,##0.00_-;\-[$R$-416]\ * #,##0.00_-;_-[$R$-416]\ 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52931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30</xdr:row>
      <xdr:rowOff>28575</xdr:rowOff>
    </xdr:from>
    <xdr:to>
      <xdr:col>10</xdr:col>
      <xdr:colOff>291667</xdr:colOff>
      <xdr:row>62</xdr:row>
      <xdr:rowOff>152400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CEFE64B-613F-4697-AA0E-C481B06529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" y="5800725"/>
          <a:ext cx="9054667" cy="62198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66</xdr:row>
      <xdr:rowOff>19050</xdr:rowOff>
    </xdr:from>
    <xdr:to>
      <xdr:col>7</xdr:col>
      <xdr:colOff>437281</xdr:colOff>
      <xdr:row>84</xdr:row>
      <xdr:rowOff>190050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9351FC3-9135-4CE0-86ED-ECFA896C4D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2649200"/>
          <a:ext cx="6952381" cy="360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9525</xdr:rowOff>
    </xdr:from>
    <xdr:to>
      <xdr:col>9</xdr:col>
      <xdr:colOff>295275</xdr:colOff>
      <xdr:row>42</xdr:row>
      <xdr:rowOff>85725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35</xdr:row>
      <xdr:rowOff>171450</xdr:rowOff>
    </xdr:from>
    <xdr:to>
      <xdr:col>5</xdr:col>
      <xdr:colOff>933450</xdr:colOff>
      <xdr:row>53</xdr:row>
      <xdr:rowOff>9525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fiocruzbr-my.sharepoint.com/personal/marcos_pinto_fiocruz_br/Documents/Fiocruz/TR%20Refrigera&#231;&#227;o/Documentos%20Finais%20TR%20Revisados/Anexo%20V%20-%20Planilha%20de%20Cust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utorial de Preenchimento"/>
      <sheetName val="Estrutura"/>
      <sheetName val="Informações"/>
      <sheetName val="Encargos_Rescisão_Prof Ausente"/>
      <sheetName val="Custos Indiretos Tributos Lucro"/>
      <sheetName val="Resumo Analítico"/>
      <sheetName val="Tabela de Peças e Serviços "/>
      <sheetName val="Tabela Exemplificativa"/>
      <sheetName val="Legenda Postos de Trabalho"/>
      <sheetName val="RESUMO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INSUMOS"/>
      <sheetName val="EPCs"/>
      <sheetName val="Ferram e Equip. Coletivos"/>
      <sheetName val="Veículos"/>
      <sheetName val="FERRAMENTA GERAL"/>
      <sheetName val="RESUMO alexandre"/>
      <sheetName val="Mem. de Cálc. Reservatório água"/>
      <sheetName val="Proposta Proforma"/>
      <sheetName val="Serviços Específicos não usa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C3" t="str">
            <v>3132-15</v>
          </cell>
          <cell r="D3" t="str">
            <v>Posto de Trabalho Residente</v>
          </cell>
          <cell r="E3" t="str">
            <v>44 hs (Segunda a Sexta)</v>
          </cell>
          <cell r="F3">
            <v>4</v>
          </cell>
          <cell r="G3">
            <v>4</v>
          </cell>
        </row>
        <row r="4">
          <cell r="C4" t="str">
            <v>7156-15</v>
          </cell>
          <cell r="D4" t="str">
            <v>Posto de Trabalho Residente</v>
          </cell>
          <cell r="E4" t="str">
            <v>44 hs (Segunda a Sexta)</v>
          </cell>
          <cell r="F4">
            <v>10</v>
          </cell>
          <cell r="G4">
            <v>10</v>
          </cell>
        </row>
        <row r="5">
          <cell r="C5" t="str">
            <v>9112-05</v>
          </cell>
          <cell r="D5" t="str">
            <v>Posto de Trabalho Residente</v>
          </cell>
          <cell r="E5" t="str">
            <v>44 hs (Segunda a Sexta)</v>
          </cell>
          <cell r="F5">
            <v>47</v>
          </cell>
          <cell r="G5">
            <v>47</v>
          </cell>
        </row>
        <row r="6">
          <cell r="C6" t="str">
            <v>9112-05</v>
          </cell>
          <cell r="D6" t="str">
            <v>Posto de Trabalho Residente</v>
          </cell>
          <cell r="E6" t="str">
            <v>12X36 hs Plantão diurno</v>
          </cell>
          <cell r="F6">
            <v>2</v>
          </cell>
          <cell r="G6">
            <v>4</v>
          </cell>
        </row>
        <row r="7">
          <cell r="C7" t="str">
            <v>9112-05</v>
          </cell>
          <cell r="D7" t="str">
            <v>Posto de Trabalho Residente</v>
          </cell>
          <cell r="E7" t="str">
            <v>12X36 hs Plantão noturno</v>
          </cell>
          <cell r="F7">
            <v>2</v>
          </cell>
          <cell r="G7">
            <v>4</v>
          </cell>
        </row>
        <row r="8">
          <cell r="C8" t="str">
            <v>3172-05</v>
          </cell>
          <cell r="D8" t="str">
            <v>Posto de Trabalho Residente</v>
          </cell>
          <cell r="E8" t="str">
            <v>44 hs (Segunda a Sexta)</v>
          </cell>
          <cell r="F8">
            <v>1</v>
          </cell>
          <cell r="G8">
            <v>1</v>
          </cell>
        </row>
        <row r="9">
          <cell r="C9" t="str">
            <v>8625-15</v>
          </cell>
          <cell r="D9" t="str">
            <v>Posto de Trabalho Residente</v>
          </cell>
          <cell r="E9" t="str">
            <v>12X36 hs Plantão diurno</v>
          </cell>
          <cell r="F9">
            <v>12</v>
          </cell>
          <cell r="G9">
            <v>24</v>
          </cell>
        </row>
        <row r="10">
          <cell r="C10" t="str">
            <v>8625-15</v>
          </cell>
          <cell r="D10" t="str">
            <v>Posto de Trabalho Residente</v>
          </cell>
          <cell r="E10" t="str">
            <v>12X36 hs Plantão noturno</v>
          </cell>
          <cell r="F10">
            <v>10</v>
          </cell>
          <cell r="G10">
            <v>20</v>
          </cell>
        </row>
        <row r="11">
          <cell r="C11" t="str">
            <v>3131-20</v>
          </cell>
          <cell r="D11" t="str">
            <v>Posto de Trabalho Residente</v>
          </cell>
          <cell r="E11" t="str">
            <v>44 hs (Segunda a Sexta)</v>
          </cell>
          <cell r="F11">
            <v>10</v>
          </cell>
          <cell r="G11">
            <v>10</v>
          </cell>
        </row>
        <row r="12">
          <cell r="C12" t="str">
            <v>3141-10</v>
          </cell>
          <cell r="D12" t="str">
            <v>Posto de Trabalho Residente</v>
          </cell>
          <cell r="E12" t="str">
            <v>44 hs (Segunda a Sexta)</v>
          </cell>
          <cell r="F12">
            <v>39</v>
          </cell>
          <cell r="G12">
            <v>39</v>
          </cell>
        </row>
        <row r="13">
          <cell r="C13" t="str">
            <v>3141-10</v>
          </cell>
          <cell r="D13" t="str">
            <v>Posto de Trabalho Residente</v>
          </cell>
          <cell r="E13" t="str">
            <v>12X36 hs Plantão diurno</v>
          </cell>
          <cell r="F13">
            <v>2</v>
          </cell>
          <cell r="G13">
            <v>4</v>
          </cell>
        </row>
        <row r="14">
          <cell r="C14" t="str">
            <v>3141-10</v>
          </cell>
          <cell r="D14" t="str">
            <v>Posto de Trabalho Residente</v>
          </cell>
          <cell r="E14" t="str">
            <v>12X36 hs Plantão noturno</v>
          </cell>
          <cell r="F14">
            <v>2</v>
          </cell>
          <cell r="G14">
            <v>4</v>
          </cell>
        </row>
        <row r="15">
          <cell r="C15" t="str">
            <v>3141-10</v>
          </cell>
          <cell r="D15" t="str">
            <v>Posto de Trabalho Residente</v>
          </cell>
          <cell r="E15" t="str">
            <v>44 hs (Segunda a Sexta)</v>
          </cell>
          <cell r="F15">
            <v>20</v>
          </cell>
          <cell r="G15">
            <v>20</v>
          </cell>
        </row>
        <row r="16">
          <cell r="C16" t="str">
            <v>9101-05</v>
          </cell>
          <cell r="D16" t="str">
            <v>Posto de Trabalho Residente</v>
          </cell>
          <cell r="E16" t="str">
            <v>44 hs (Segunda a Sexta)</v>
          </cell>
          <cell r="F16">
            <v>5</v>
          </cell>
          <cell r="G16">
            <v>5</v>
          </cell>
        </row>
        <row r="17">
          <cell r="C17" t="str">
            <v>3001-05</v>
          </cell>
          <cell r="D17" t="str">
            <v>Posto de Trabalho Residente</v>
          </cell>
          <cell r="E17" t="str">
            <v>44 hs (Segunda a Sexta)</v>
          </cell>
          <cell r="F17">
            <v>4</v>
          </cell>
          <cell r="G17">
            <v>4</v>
          </cell>
        </row>
        <row r="18">
          <cell r="C18" t="str">
            <v>3911-30</v>
          </cell>
          <cell r="D18" t="str">
            <v>Posto de Trabalho Residente</v>
          </cell>
          <cell r="E18" t="str">
            <v>44 hs (Segunda a Sexta)</v>
          </cell>
          <cell r="F18">
            <v>2</v>
          </cell>
          <cell r="G18">
            <v>2</v>
          </cell>
        </row>
        <row r="19">
          <cell r="C19" t="str">
            <v>3516-05</v>
          </cell>
          <cell r="D19" t="str">
            <v>Posto de Trabalho Residente</v>
          </cell>
          <cell r="E19" t="str">
            <v>44 hs (Segunda a Sexta)</v>
          </cell>
          <cell r="F19">
            <v>1</v>
          </cell>
          <cell r="G19">
            <v>1</v>
          </cell>
        </row>
        <row r="20">
          <cell r="C20" t="str">
            <v>3542-05</v>
          </cell>
          <cell r="D20" t="str">
            <v>Posto de Trabalho Residente</v>
          </cell>
          <cell r="E20" t="str">
            <v>44 hs (Segunda a Sexta)</v>
          </cell>
          <cell r="F20">
            <v>2</v>
          </cell>
          <cell r="G20">
            <v>2</v>
          </cell>
        </row>
        <row r="21">
          <cell r="C21" t="str">
            <v>9101-10</v>
          </cell>
          <cell r="D21" t="str">
            <v>Posto de Trabalho Residente</v>
          </cell>
          <cell r="E21" t="str">
            <v>44 hs (Segunda a Sexta)</v>
          </cell>
          <cell r="F21">
            <v>3</v>
          </cell>
          <cell r="G21">
            <v>3</v>
          </cell>
        </row>
        <row r="22">
          <cell r="C22" t="str">
            <v>3911-45</v>
          </cell>
          <cell r="D22" t="str">
            <v>Posto de Trabalho Residente</v>
          </cell>
          <cell r="E22" t="str">
            <v>44 hs (Segunda a Sexta)</v>
          </cell>
          <cell r="F22">
            <v>1</v>
          </cell>
          <cell r="G22">
            <v>1</v>
          </cell>
        </row>
        <row r="23">
          <cell r="C23" t="str">
            <v>2144-05</v>
          </cell>
          <cell r="D23" t="str">
            <v>Posto de Trabalho Residente</v>
          </cell>
          <cell r="E23" t="str">
            <v>44 hs (Segunda a Sexta)</v>
          </cell>
          <cell r="F23">
            <v>2</v>
          </cell>
          <cell r="G23">
            <v>2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valoresminimospat.com.br/valores-minimos-de-refeicao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60"/>
  <sheetViews>
    <sheetView showGridLines="0" tabSelected="1" zoomScaleNormal="100" zoomScaleSheetLayoutView="70" workbookViewId="0">
      <pane xSplit="1" topLeftCell="D1" activePane="topRight" state="frozen"/>
      <selection pane="topRight" activeCell="E26" sqref="E26"/>
    </sheetView>
  </sheetViews>
  <sheetFormatPr defaultRowHeight="15" x14ac:dyDescent="0.25"/>
  <cols>
    <col min="1" max="1" width="68.7109375" style="1" customWidth="1"/>
    <col min="2" max="3" width="13.7109375" style="1" customWidth="1"/>
    <col min="4" max="4" width="13.7109375" style="3" customWidth="1"/>
    <col min="5" max="5" width="13.7109375" style="80" customWidth="1"/>
    <col min="6" max="10" width="13.7109375" style="9" customWidth="1"/>
    <col min="11" max="11" width="13.7109375" style="82" customWidth="1"/>
    <col min="12" max="13" width="13.7109375" style="37" customWidth="1"/>
    <col min="15" max="15" width="14.28515625" bestFit="1" customWidth="1"/>
    <col min="16" max="16" width="11.42578125" bestFit="1" customWidth="1"/>
  </cols>
  <sheetData>
    <row r="1" spans="1:16" ht="24" customHeight="1" x14ac:dyDescent="0.25">
      <c r="A1" s="289" t="s">
        <v>0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</row>
    <row r="2" spans="1:16" s="2" customFormat="1" ht="71.25" customHeight="1" x14ac:dyDescent="0.2">
      <c r="A2" s="264" t="s">
        <v>1</v>
      </c>
      <c r="B2" s="264" t="s">
        <v>2</v>
      </c>
      <c r="C2" s="264" t="s">
        <v>3</v>
      </c>
      <c r="D2" s="264" t="s">
        <v>4</v>
      </c>
      <c r="E2" s="264" t="s">
        <v>5</v>
      </c>
      <c r="F2" s="264" t="s">
        <v>239</v>
      </c>
      <c r="G2" s="264" t="s">
        <v>6</v>
      </c>
      <c r="H2" s="264" t="s">
        <v>7</v>
      </c>
      <c r="I2" s="264" t="s">
        <v>8</v>
      </c>
      <c r="J2" s="264" t="s">
        <v>9</v>
      </c>
      <c r="K2" s="264" t="s">
        <v>10</v>
      </c>
      <c r="L2" s="264" t="s">
        <v>11</v>
      </c>
      <c r="M2" s="264" t="s">
        <v>12</v>
      </c>
    </row>
    <row r="3" spans="1:16" s="246" customFormat="1" x14ac:dyDescent="0.25">
      <c r="A3" s="253" t="s">
        <v>13</v>
      </c>
      <c r="B3" s="254" t="s">
        <v>14</v>
      </c>
      <c r="C3" s="254">
        <f>VLOOKUP(B3,'[1]Legenda Postos de Trabalho'!$C$3:$G$23,4,FALSE)</f>
        <v>2</v>
      </c>
      <c r="D3" s="255">
        <f>VLOOKUP(B3,'[1]Legenda Postos de Trabalho'!$C$3:$G$23,5,FALSE)</f>
        <v>2</v>
      </c>
      <c r="E3" s="260"/>
      <c r="F3" s="260">
        <v>11718</v>
      </c>
      <c r="G3" s="260"/>
      <c r="H3" s="260">
        <v>12672.9</v>
      </c>
      <c r="I3" s="249">
        <v>10455</v>
      </c>
      <c r="J3" s="249">
        <v>8505.9699999999993</v>
      </c>
      <c r="K3" s="250">
        <f>F3</f>
        <v>11718</v>
      </c>
      <c r="L3" s="251">
        <f t="shared" ref="L3:L18" si="0">K3</f>
        <v>11718</v>
      </c>
      <c r="M3" s="250">
        <f>L3*12</f>
        <v>140616</v>
      </c>
      <c r="O3" s="2"/>
      <c r="P3" s="2"/>
    </row>
    <row r="4" spans="1:16" s="246" customFormat="1" x14ac:dyDescent="0.25">
      <c r="A4" s="256" t="s">
        <v>15</v>
      </c>
      <c r="B4" s="254" t="s">
        <v>16</v>
      </c>
      <c r="C4" s="261">
        <f>VLOOKUP(B4,'[1]Legenda Postos de Trabalho'!$C$3:$G$23,4,FALSE)</f>
        <v>3</v>
      </c>
      <c r="D4" s="255">
        <f>VLOOKUP(B4,'[1]Legenda Postos de Trabalho'!$C$3:$G$23,5,FALSE)</f>
        <v>3</v>
      </c>
      <c r="E4" s="260">
        <v>3583.24</v>
      </c>
      <c r="F4" s="260"/>
      <c r="G4" s="260">
        <v>4946.7439999999997</v>
      </c>
      <c r="H4" s="260">
        <v>4585.7700000000004</v>
      </c>
      <c r="I4" s="248">
        <v>5740</v>
      </c>
      <c r="J4" s="247">
        <v>3927.88</v>
      </c>
      <c r="K4" s="252">
        <f t="shared" ref="K4:K18" si="1">AVERAGE(E4:I4,J4)</f>
        <v>4556.7268000000004</v>
      </c>
      <c r="L4" s="251">
        <f t="shared" si="0"/>
        <v>4556.7268000000004</v>
      </c>
      <c r="M4" s="252">
        <f t="shared" ref="M4:M18" si="2">L4*12</f>
        <v>54680.721600000004</v>
      </c>
      <c r="O4" s="2"/>
      <c r="P4" s="2"/>
    </row>
    <row r="5" spans="1:16" s="246" customFormat="1" x14ac:dyDescent="0.25">
      <c r="A5" s="256" t="s">
        <v>17</v>
      </c>
      <c r="B5" s="254" t="s">
        <v>18</v>
      </c>
      <c r="C5" s="261">
        <f>VLOOKUP(B5,'[1]Legenda Postos de Trabalho'!$C$3:$G$23,4,FALSE)</f>
        <v>5</v>
      </c>
      <c r="D5" s="255">
        <f>VLOOKUP(B5,'[1]Legenda Postos de Trabalho'!$C$3:$G$23,5,FALSE)</f>
        <v>5</v>
      </c>
      <c r="E5" s="260">
        <f>(E4+E6)/2</f>
        <v>3249.55</v>
      </c>
      <c r="F5" s="260"/>
      <c r="G5" s="260">
        <v>4449.5</v>
      </c>
      <c r="H5" s="260">
        <v>3911.91</v>
      </c>
      <c r="I5" s="248">
        <v>3445</v>
      </c>
      <c r="J5" s="247">
        <v>3753.69</v>
      </c>
      <c r="K5" s="252">
        <f t="shared" si="1"/>
        <v>3761.9299999999994</v>
      </c>
      <c r="L5" s="251">
        <f t="shared" si="0"/>
        <v>3761.9299999999994</v>
      </c>
      <c r="M5" s="252">
        <f t="shared" si="2"/>
        <v>45143.159999999989</v>
      </c>
      <c r="O5" s="2"/>
      <c r="P5" s="2"/>
    </row>
    <row r="6" spans="1:16" s="246" customFormat="1" x14ac:dyDescent="0.25">
      <c r="A6" s="256" t="s">
        <v>19</v>
      </c>
      <c r="B6" s="254" t="s">
        <v>20</v>
      </c>
      <c r="C6" s="261">
        <v>20</v>
      </c>
      <c r="D6" s="255">
        <v>20</v>
      </c>
      <c r="E6" s="260">
        <v>2915.86</v>
      </c>
      <c r="F6" s="260"/>
      <c r="G6" s="260">
        <v>3846.7</v>
      </c>
      <c r="H6" s="260">
        <v>4165.2299999999996</v>
      </c>
      <c r="I6" s="248">
        <v>3911</v>
      </c>
      <c r="J6" s="247">
        <v>2812.84</v>
      </c>
      <c r="K6" s="252">
        <f t="shared" si="1"/>
        <v>3530.3259999999996</v>
      </c>
      <c r="L6" s="251">
        <f>AVERAGE(K6,K12,K14)</f>
        <v>3429.4947999999999</v>
      </c>
      <c r="M6" s="252">
        <f t="shared" si="2"/>
        <v>41153.937599999997</v>
      </c>
      <c r="O6" s="2"/>
      <c r="P6" s="2"/>
    </row>
    <row r="7" spans="1:16" s="246" customFormat="1" x14ac:dyDescent="0.25">
      <c r="A7" s="256" t="s">
        <v>21</v>
      </c>
      <c r="B7" s="254" t="s">
        <v>20</v>
      </c>
      <c r="C7" s="261">
        <v>43</v>
      </c>
      <c r="D7" s="255">
        <v>47</v>
      </c>
      <c r="E7" s="260">
        <v>2915.86</v>
      </c>
      <c r="F7" s="260"/>
      <c r="G7" s="260">
        <v>2968</v>
      </c>
      <c r="H7" s="260">
        <f>(H6+H8)/2</f>
        <v>3376.0649999999996</v>
      </c>
      <c r="I7" s="248">
        <v>3500</v>
      </c>
      <c r="J7" s="262">
        <v>2812.84</v>
      </c>
      <c r="K7" s="252">
        <f t="shared" si="1"/>
        <v>3114.5529999999999</v>
      </c>
      <c r="L7" s="251">
        <f t="shared" si="0"/>
        <v>3114.5529999999999</v>
      </c>
      <c r="M7" s="252">
        <f t="shared" si="2"/>
        <v>37374.635999999999</v>
      </c>
      <c r="O7" s="2"/>
      <c r="P7" s="2"/>
    </row>
    <row r="8" spans="1:16" s="246" customFormat="1" x14ac:dyDescent="0.25">
      <c r="A8" s="256" t="s">
        <v>22</v>
      </c>
      <c r="B8" s="254" t="s">
        <v>23</v>
      </c>
      <c r="C8" s="261">
        <v>51</v>
      </c>
      <c r="D8" s="255">
        <v>55</v>
      </c>
      <c r="E8" s="260">
        <v>1567.57</v>
      </c>
      <c r="F8" s="260"/>
      <c r="G8" s="260">
        <v>2431</v>
      </c>
      <c r="H8" s="260">
        <v>2586.9</v>
      </c>
      <c r="I8" s="248">
        <v>1780</v>
      </c>
      <c r="J8" s="247">
        <v>1633.62</v>
      </c>
      <c r="K8" s="252">
        <f t="shared" si="1"/>
        <v>1999.818</v>
      </c>
      <c r="L8" s="251">
        <f>AVERAGE(K8,K15,K13)</f>
        <v>2024.1333333333332</v>
      </c>
      <c r="M8" s="252">
        <f t="shared" si="2"/>
        <v>24289.599999999999</v>
      </c>
      <c r="O8" s="2"/>
      <c r="P8" s="2"/>
    </row>
    <row r="9" spans="1:16" s="246" customFormat="1" x14ac:dyDescent="0.25">
      <c r="A9" s="256" t="s">
        <v>24</v>
      </c>
      <c r="B9" s="254" t="s">
        <v>25</v>
      </c>
      <c r="C9" s="261">
        <v>22</v>
      </c>
      <c r="D9" s="255">
        <v>44</v>
      </c>
      <c r="E9" s="260">
        <v>2115.0100000000002</v>
      </c>
      <c r="F9" s="260"/>
      <c r="G9" s="260"/>
      <c r="H9" s="260">
        <v>2912.93</v>
      </c>
      <c r="I9" s="248">
        <v>4029</v>
      </c>
      <c r="J9" s="247">
        <v>1619.76</v>
      </c>
      <c r="K9" s="252">
        <f t="shared" si="1"/>
        <v>2669.1750000000002</v>
      </c>
      <c r="L9" s="251">
        <f t="shared" si="0"/>
        <v>2669.1750000000002</v>
      </c>
      <c r="M9" s="252">
        <f t="shared" si="2"/>
        <v>32030.100000000002</v>
      </c>
      <c r="O9" s="2"/>
      <c r="P9" s="2"/>
    </row>
    <row r="10" spans="1:16" s="246" customFormat="1" x14ac:dyDescent="0.25">
      <c r="A10" s="256" t="s">
        <v>26</v>
      </c>
      <c r="B10" s="254" t="s">
        <v>27</v>
      </c>
      <c r="C10" s="261">
        <f>VLOOKUP(B10,'[1]Legenda Postos de Trabalho'!$C$3:$G$23,4,FALSE)</f>
        <v>2</v>
      </c>
      <c r="D10" s="255">
        <f>VLOOKUP(B10,'[1]Legenda Postos de Trabalho'!$C$3:$G$23,5,FALSE)</f>
        <v>2</v>
      </c>
      <c r="E10" s="260">
        <v>2915.86</v>
      </c>
      <c r="F10" s="260"/>
      <c r="G10" s="260">
        <f>G6</f>
        <v>3846.7</v>
      </c>
      <c r="H10" s="260">
        <f>H6</f>
        <v>4165.2299999999996</v>
      </c>
      <c r="I10" s="248">
        <v>3924</v>
      </c>
      <c r="J10" s="247">
        <v>3514.69</v>
      </c>
      <c r="K10" s="252">
        <f t="shared" si="1"/>
        <v>3673.2959999999998</v>
      </c>
      <c r="L10" s="251">
        <f t="shared" si="0"/>
        <v>3673.2959999999998</v>
      </c>
      <c r="M10" s="252">
        <f t="shared" si="2"/>
        <v>44079.551999999996</v>
      </c>
      <c r="O10" s="2"/>
      <c r="P10" s="2"/>
    </row>
    <row r="11" spans="1:16" s="246" customFormat="1" x14ac:dyDescent="0.25">
      <c r="A11" s="256" t="s">
        <v>28</v>
      </c>
      <c r="B11" s="254" t="s">
        <v>29</v>
      </c>
      <c r="C11" s="261">
        <f>VLOOKUP(B11,'[1]Legenda Postos de Trabalho'!$C$3:$G$23,4,FALSE)</f>
        <v>1</v>
      </c>
      <c r="D11" s="255">
        <f>VLOOKUP(B11,'[1]Legenda Postos de Trabalho'!$C$3:$G$23,5,FALSE)</f>
        <v>1</v>
      </c>
      <c r="E11" s="260"/>
      <c r="F11" s="260"/>
      <c r="G11" s="260"/>
      <c r="H11" s="260"/>
      <c r="I11" s="248">
        <v>3215</v>
      </c>
      <c r="J11" s="247">
        <v>1747.6</v>
      </c>
      <c r="K11" s="252">
        <f t="shared" si="1"/>
        <v>2481.3000000000002</v>
      </c>
      <c r="L11" s="251">
        <f t="shared" si="0"/>
        <v>2481.3000000000002</v>
      </c>
      <c r="M11" s="252">
        <f t="shared" si="2"/>
        <v>29775.600000000002</v>
      </c>
      <c r="O11" s="2"/>
      <c r="P11" s="2"/>
    </row>
    <row r="12" spans="1:16" s="246" customFormat="1" x14ac:dyDescent="0.25">
      <c r="A12" s="256" t="s">
        <v>30</v>
      </c>
      <c r="B12" s="254" t="s">
        <v>31</v>
      </c>
      <c r="C12" s="261">
        <f>VLOOKUP(B12,'[1]Legenda Postos de Trabalho'!$C$3:$G$23,4,FALSE)</f>
        <v>4</v>
      </c>
      <c r="D12" s="255">
        <f>VLOOKUP(B12,'[1]Legenda Postos de Trabalho'!$C$3:$G$23,5,FALSE)</f>
        <v>4</v>
      </c>
      <c r="E12" s="260">
        <v>2915.86</v>
      </c>
      <c r="F12" s="260"/>
      <c r="G12" s="260">
        <f>G14</f>
        <v>3644.0909999999999</v>
      </c>
      <c r="H12" s="260">
        <f>H10</f>
        <v>4165.2299999999996</v>
      </c>
      <c r="I12" s="248">
        <v>3971</v>
      </c>
      <c r="J12" s="247">
        <v>2739.96</v>
      </c>
      <c r="K12" s="252">
        <f t="shared" si="1"/>
        <v>3487.2282</v>
      </c>
      <c r="L12" s="251">
        <f>AVERAGE(K6,K12,K14)</f>
        <v>3429.4947999999999</v>
      </c>
      <c r="M12" s="252">
        <f t="shared" si="2"/>
        <v>41153.937599999997</v>
      </c>
      <c r="O12" s="2"/>
      <c r="P12" s="2"/>
    </row>
    <row r="13" spans="1:16" s="246" customFormat="1" x14ac:dyDescent="0.25">
      <c r="A13" s="256" t="s">
        <v>32</v>
      </c>
      <c r="B13" s="254" t="s">
        <v>33</v>
      </c>
      <c r="C13" s="261">
        <f>VLOOKUP(B13,'[1]Legenda Postos de Trabalho'!$C$3:$G$23,4,FALSE)</f>
        <v>4</v>
      </c>
      <c r="D13" s="255">
        <f>VLOOKUP(B13,'[1]Legenda Postos de Trabalho'!$C$3:$G$23,5,FALSE)</f>
        <v>4</v>
      </c>
      <c r="E13" s="260">
        <f>E8</f>
        <v>1567.57</v>
      </c>
      <c r="F13" s="260"/>
      <c r="G13" s="260">
        <f>G15</f>
        <v>2431</v>
      </c>
      <c r="H13" s="260">
        <v>2586.9</v>
      </c>
      <c r="I13" s="248">
        <v>1513</v>
      </c>
      <c r="J13" s="247">
        <v>2215.16</v>
      </c>
      <c r="K13" s="252">
        <f t="shared" si="1"/>
        <v>2062.7259999999997</v>
      </c>
      <c r="L13" s="251">
        <f>AVERAGE(K8,K15,K13)</f>
        <v>2024.1333333333332</v>
      </c>
      <c r="M13" s="252">
        <f t="shared" si="2"/>
        <v>24289.599999999999</v>
      </c>
      <c r="O13" s="2"/>
      <c r="P13" s="2"/>
    </row>
    <row r="14" spans="1:16" s="246" customFormat="1" x14ac:dyDescent="0.25">
      <c r="A14" s="256" t="s">
        <v>34</v>
      </c>
      <c r="B14" s="254" t="s">
        <v>35</v>
      </c>
      <c r="C14" s="261">
        <f>VLOOKUP(B14,'[1]Legenda Postos de Trabalho'!$C$3:$G$23,4,FALSE)</f>
        <v>10</v>
      </c>
      <c r="D14" s="255">
        <f>VLOOKUP(B14,'[1]Legenda Postos de Trabalho'!$C$3:$G$23,5,FALSE)</f>
        <v>10</v>
      </c>
      <c r="E14" s="260">
        <v>2915.86</v>
      </c>
      <c r="F14" s="260"/>
      <c r="G14" s="260">
        <v>3644.0909999999999</v>
      </c>
      <c r="H14" s="260">
        <f>H12</f>
        <v>4165.2299999999996</v>
      </c>
      <c r="I14" s="248">
        <v>3025</v>
      </c>
      <c r="J14" s="247">
        <v>2604.4699999999998</v>
      </c>
      <c r="K14" s="252">
        <f t="shared" si="1"/>
        <v>3270.9301999999998</v>
      </c>
      <c r="L14" s="251">
        <f>AVERAGE(K6,K12,K14)</f>
        <v>3429.4947999999999</v>
      </c>
      <c r="M14" s="252">
        <f t="shared" si="2"/>
        <v>41153.937599999997</v>
      </c>
      <c r="O14" s="2"/>
      <c r="P14" s="2"/>
    </row>
    <row r="15" spans="1:16" s="246" customFormat="1" x14ac:dyDescent="0.25">
      <c r="A15" s="256" t="s">
        <v>36</v>
      </c>
      <c r="B15" s="254" t="s">
        <v>37</v>
      </c>
      <c r="C15" s="257">
        <f>VLOOKUP(B15,'[1]Legenda Postos de Trabalho'!$C$3:$G$23,4,FALSE)</f>
        <v>10</v>
      </c>
      <c r="D15" s="255">
        <f>VLOOKUP(B15,'[1]Legenda Postos de Trabalho'!$C$3:$G$23,5,FALSE)</f>
        <v>10</v>
      </c>
      <c r="E15" s="260">
        <f>E13</f>
        <v>1567.57</v>
      </c>
      <c r="F15" s="260"/>
      <c r="G15" s="260">
        <f>G8</f>
        <v>2431</v>
      </c>
      <c r="H15" s="260">
        <f>H13</f>
        <v>2586.9</v>
      </c>
      <c r="I15" s="248">
        <v>1661</v>
      </c>
      <c r="J15" s="247">
        <v>1802.81</v>
      </c>
      <c r="K15" s="252">
        <f t="shared" si="1"/>
        <v>2009.8559999999998</v>
      </c>
      <c r="L15" s="251">
        <f>AVERAGE(K8,K15,K13)</f>
        <v>2024.1333333333332</v>
      </c>
      <c r="M15" s="252">
        <f t="shared" si="2"/>
        <v>24289.599999999999</v>
      </c>
      <c r="O15" s="2"/>
      <c r="P15" s="2"/>
    </row>
    <row r="16" spans="1:16" s="246" customFormat="1" x14ac:dyDescent="0.25">
      <c r="A16" s="256" t="s">
        <v>38</v>
      </c>
      <c r="B16" s="254" t="s">
        <v>39</v>
      </c>
      <c r="C16" s="259">
        <f>VLOOKUP(B16,'[1]Legenda Postos de Trabalho'!$C$3:$G$23,4,FALSE)</f>
        <v>2</v>
      </c>
      <c r="D16" s="255">
        <f>VLOOKUP(B16,'[1]Legenda Postos de Trabalho'!$C$3:$G$23,5,FALSE)</f>
        <v>2</v>
      </c>
      <c r="E16" s="260"/>
      <c r="F16" s="260"/>
      <c r="G16" s="260"/>
      <c r="H16" s="260"/>
      <c r="I16" s="248">
        <v>2500</v>
      </c>
      <c r="J16" s="247">
        <v>3212.06</v>
      </c>
      <c r="K16" s="252">
        <f t="shared" si="1"/>
        <v>2856.0299999999997</v>
      </c>
      <c r="L16" s="251">
        <f t="shared" si="0"/>
        <v>2856.0299999999997</v>
      </c>
      <c r="M16" s="252">
        <f t="shared" si="2"/>
        <v>34272.36</v>
      </c>
      <c r="O16" s="2"/>
      <c r="P16" s="2"/>
    </row>
    <row r="17" spans="1:16" s="246" customFormat="1" x14ac:dyDescent="0.25">
      <c r="A17" s="256" t="s">
        <v>40</v>
      </c>
      <c r="B17" s="254" t="s">
        <v>41</v>
      </c>
      <c r="C17" s="258">
        <f>VLOOKUP(B17,'[1]Legenda Postos de Trabalho'!$C$3:$G$23,4,FALSE)</f>
        <v>1</v>
      </c>
      <c r="D17" s="255">
        <f>VLOOKUP(B17,'[1]Legenda Postos de Trabalho'!$C$3:$G$23,5,FALSE)</f>
        <v>1</v>
      </c>
      <c r="E17" s="260">
        <f>E10</f>
        <v>2915.86</v>
      </c>
      <c r="F17" s="260"/>
      <c r="G17" s="260"/>
      <c r="H17" s="260"/>
      <c r="I17" s="248">
        <v>5797</v>
      </c>
      <c r="J17" s="247">
        <v>3883.29</v>
      </c>
      <c r="K17" s="252">
        <f t="shared" si="1"/>
        <v>4198.7166666666672</v>
      </c>
      <c r="L17" s="251">
        <f t="shared" si="0"/>
        <v>4198.7166666666672</v>
      </c>
      <c r="M17" s="252">
        <f t="shared" si="2"/>
        <v>50384.600000000006</v>
      </c>
      <c r="O17" s="2"/>
      <c r="P17" s="2"/>
    </row>
    <row r="18" spans="1:16" s="246" customFormat="1" ht="15.75" thickBot="1" x14ac:dyDescent="0.3">
      <c r="A18" s="256" t="s">
        <v>42</v>
      </c>
      <c r="B18" s="254" t="s">
        <v>43</v>
      </c>
      <c r="C18" s="259">
        <f>VLOOKUP(B18,'[1]Legenda Postos de Trabalho'!$C$3:$G$23,4,FALSE)</f>
        <v>1</v>
      </c>
      <c r="D18" s="255">
        <f>VLOOKUP(B18,'[1]Legenda Postos de Trabalho'!$C$3:$G$23,5,FALSE)</f>
        <v>1</v>
      </c>
      <c r="E18" s="260">
        <f>E12</f>
        <v>2915.86</v>
      </c>
      <c r="F18" s="260"/>
      <c r="G18" s="260">
        <f>AVERAGE(G6,G14,G7,G12)</f>
        <v>3525.7204999999999</v>
      </c>
      <c r="H18" s="260">
        <v>4165.2299999999996</v>
      </c>
      <c r="I18" s="248">
        <v>3115</v>
      </c>
      <c r="J18" s="247">
        <v>3006.95</v>
      </c>
      <c r="K18" s="252">
        <f t="shared" si="1"/>
        <v>3345.7521000000002</v>
      </c>
      <c r="L18" s="251">
        <f t="shared" si="0"/>
        <v>3345.7521000000002</v>
      </c>
      <c r="M18" s="252">
        <f t="shared" si="2"/>
        <v>40149.025200000004</v>
      </c>
      <c r="O18" s="2"/>
      <c r="P18" s="2"/>
    </row>
    <row r="19" spans="1:16" s="246" customFormat="1" ht="15.75" thickBot="1" x14ac:dyDescent="0.3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</row>
    <row r="21" spans="1:16" x14ac:dyDescent="0.25">
      <c r="A21" s="283" t="s">
        <v>237</v>
      </c>
    </row>
    <row r="22" spans="1:16" x14ac:dyDescent="0.25">
      <c r="A22" t="s">
        <v>212</v>
      </c>
    </row>
    <row r="23" spans="1:16" x14ac:dyDescent="0.25">
      <c r="A23" s="287">
        <f>AVERAGE(K14,K6,K12)</f>
        <v>3429.4947999999999</v>
      </c>
    </row>
    <row r="24" spans="1:16" x14ac:dyDescent="0.25">
      <c r="A24" t="s">
        <v>213</v>
      </c>
    </row>
    <row r="25" spans="1:16" x14ac:dyDescent="0.25">
      <c r="A25" s="288">
        <f>AVERAGE(K8,K15,K13)</f>
        <v>2024.1333333333332</v>
      </c>
    </row>
    <row r="26" spans="1:16" x14ac:dyDescent="0.25">
      <c r="A26" s="282"/>
    </row>
    <row r="27" spans="1:16" x14ac:dyDescent="0.25">
      <c r="A27" s="285" t="s">
        <v>214</v>
      </c>
    </row>
    <row r="28" spans="1:16" x14ac:dyDescent="0.25">
      <c r="A28" s="284" t="s">
        <v>215</v>
      </c>
    </row>
    <row r="29" spans="1:16" x14ac:dyDescent="0.25">
      <c r="A29" s="284" t="s">
        <v>216</v>
      </c>
    </row>
    <row r="30" spans="1:16" x14ac:dyDescent="0.25">
      <c r="A30" s="284" t="s">
        <v>217</v>
      </c>
    </row>
    <row r="31" spans="1:16" x14ac:dyDescent="0.25">
      <c r="A31" s="284"/>
    </row>
    <row r="32" spans="1:16" x14ac:dyDescent="0.25">
      <c r="A32" s="286" t="s">
        <v>218</v>
      </c>
    </row>
    <row r="33" spans="1:1" x14ac:dyDescent="0.25">
      <c r="A33" s="284" t="s">
        <v>219</v>
      </c>
    </row>
    <row r="34" spans="1:1" x14ac:dyDescent="0.25">
      <c r="A34" s="284" t="s">
        <v>220</v>
      </c>
    </row>
    <row r="35" spans="1:1" x14ac:dyDescent="0.25">
      <c r="A35" s="284" t="s">
        <v>221</v>
      </c>
    </row>
    <row r="36" spans="1:1" x14ac:dyDescent="0.25">
      <c r="A36" s="284" t="s">
        <v>222</v>
      </c>
    </row>
    <row r="37" spans="1:1" x14ac:dyDescent="0.25">
      <c r="A37" s="284" t="s">
        <v>223</v>
      </c>
    </row>
    <row r="38" spans="1:1" x14ac:dyDescent="0.25">
      <c r="A38" s="284" t="s">
        <v>224</v>
      </c>
    </row>
    <row r="39" spans="1:1" x14ac:dyDescent="0.25">
      <c r="A39" s="284" t="s">
        <v>225</v>
      </c>
    </row>
    <row r="40" spans="1:1" x14ac:dyDescent="0.25">
      <c r="A40" s="284"/>
    </row>
    <row r="41" spans="1:1" x14ac:dyDescent="0.25">
      <c r="A41" s="286" t="s">
        <v>226</v>
      </c>
    </row>
    <row r="42" spans="1:1" x14ac:dyDescent="0.25">
      <c r="A42" s="284" t="s">
        <v>227</v>
      </c>
    </row>
    <row r="44" spans="1:1" x14ac:dyDescent="0.25">
      <c r="A44" s="286" t="s">
        <v>206</v>
      </c>
    </row>
    <row r="45" spans="1:1" x14ac:dyDescent="0.25">
      <c r="A45" t="s">
        <v>207</v>
      </c>
    </row>
    <row r="46" spans="1:1" x14ac:dyDescent="0.25">
      <c r="A46" t="s">
        <v>208</v>
      </c>
    </row>
    <row r="47" spans="1:1" x14ac:dyDescent="0.25">
      <c r="A47" s="1" t="s">
        <v>209</v>
      </c>
    </row>
    <row r="49" spans="1:1" x14ac:dyDescent="0.25">
      <c r="A49" s="286" t="s">
        <v>238</v>
      </c>
    </row>
    <row r="50" spans="1:1" x14ac:dyDescent="0.25">
      <c r="A50" s="1" t="s">
        <v>210</v>
      </c>
    </row>
    <row r="51" spans="1:1" x14ac:dyDescent="0.25">
      <c r="A51" s="1" t="s">
        <v>211</v>
      </c>
    </row>
    <row r="52" spans="1:1" x14ac:dyDescent="0.25">
      <c r="A52" s="284" t="s">
        <v>228</v>
      </c>
    </row>
    <row r="53" spans="1:1" x14ac:dyDescent="0.25">
      <c r="A53" s="284" t="s">
        <v>229</v>
      </c>
    </row>
    <row r="54" spans="1:1" x14ac:dyDescent="0.25">
      <c r="A54" s="284" t="s">
        <v>230</v>
      </c>
    </row>
    <row r="55" spans="1:1" x14ac:dyDescent="0.25">
      <c r="A55" s="284" t="s">
        <v>231</v>
      </c>
    </row>
    <row r="56" spans="1:1" x14ac:dyDescent="0.25">
      <c r="A56" s="284" t="s">
        <v>232</v>
      </c>
    </row>
    <row r="57" spans="1:1" x14ac:dyDescent="0.25">
      <c r="A57" s="284" t="s">
        <v>233</v>
      </c>
    </row>
    <row r="58" spans="1:1" x14ac:dyDescent="0.25">
      <c r="A58" s="284" t="s">
        <v>234</v>
      </c>
    </row>
    <row r="59" spans="1:1" x14ac:dyDescent="0.25">
      <c r="A59" s="284" t="s">
        <v>235</v>
      </c>
    </row>
    <row r="60" spans="1:1" x14ac:dyDescent="0.25">
      <c r="A60" s="284" t="s">
        <v>236</v>
      </c>
    </row>
  </sheetData>
  <mergeCells count="1">
    <mergeCell ref="A1:M1"/>
  </mergeCells>
  <phoneticPr fontId="17" type="noConversion"/>
  <printOptions horizontalCentered="1"/>
  <pageMargins left="0.11811023622047245" right="0.11811023622047245" top="0.39370078740157483" bottom="0.39370078740157483" header="0.31496062992125984" footer="0.31496062992125984"/>
  <pageSetup paperSize="9" scale="43" orientation="portrait" r:id="rId1"/>
  <ignoredErrors>
    <ignoredError sqref="L6 L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A1A20D-F5B4-463E-8EC9-B2F111CE06C8}">
  <dimension ref="A1:E66"/>
  <sheetViews>
    <sheetView showGridLines="0" workbookViewId="0">
      <selection activeCell="P60" sqref="P60"/>
    </sheetView>
  </sheetViews>
  <sheetFormatPr defaultRowHeight="15" x14ac:dyDescent="0.25"/>
  <cols>
    <col min="2" max="2" width="21.5703125" customWidth="1"/>
    <col min="3" max="3" width="11.42578125" customWidth="1"/>
    <col min="4" max="4" width="11.85546875" customWidth="1"/>
    <col min="5" max="5" width="13" customWidth="1"/>
    <col min="7" max="7" width="21.5703125" customWidth="1"/>
    <col min="8" max="10" width="11.42578125" customWidth="1"/>
  </cols>
  <sheetData>
    <row r="1" spans="2:5" ht="15.75" thickBot="1" x14ac:dyDescent="0.3"/>
    <row r="2" spans="2:5" x14ac:dyDescent="0.25">
      <c r="B2" s="290" t="s">
        <v>44</v>
      </c>
      <c r="C2" s="291"/>
      <c r="D2" s="291"/>
      <c r="E2" s="292"/>
    </row>
    <row r="3" spans="2:5" x14ac:dyDescent="0.25">
      <c r="B3" s="265" t="s">
        <v>45</v>
      </c>
      <c r="E3" s="266">
        <v>0.5</v>
      </c>
    </row>
    <row r="4" spans="2:5" ht="15.75" thickBot="1" x14ac:dyDescent="0.3">
      <c r="B4" s="267" t="s">
        <v>46</v>
      </c>
      <c r="C4" s="268" t="s">
        <v>47</v>
      </c>
      <c r="D4" s="268" t="s">
        <v>48</v>
      </c>
      <c r="E4" s="269" t="s">
        <v>49</v>
      </c>
    </row>
    <row r="5" spans="2:5" x14ac:dyDescent="0.25">
      <c r="B5" s="270" t="s">
        <v>50</v>
      </c>
      <c r="C5" s="271">
        <v>52.9</v>
      </c>
      <c r="D5" s="272">
        <f>$E$3</f>
        <v>0.5</v>
      </c>
      <c r="E5" s="273">
        <f>C5*D5</f>
        <v>26.45</v>
      </c>
    </row>
    <row r="6" spans="2:5" x14ac:dyDescent="0.25">
      <c r="B6" s="274" t="s">
        <v>51</v>
      </c>
      <c r="C6" s="275">
        <v>52.9</v>
      </c>
      <c r="D6" s="276">
        <f>$E$3</f>
        <v>0.5</v>
      </c>
      <c r="E6" s="277">
        <f>C6*D6</f>
        <v>26.45</v>
      </c>
    </row>
    <row r="7" spans="2:5" x14ac:dyDescent="0.25">
      <c r="B7" s="274" t="s">
        <v>52</v>
      </c>
      <c r="C7" s="275">
        <v>55.9</v>
      </c>
      <c r="D7" s="276">
        <f>$E$3</f>
        <v>0.5</v>
      </c>
      <c r="E7" s="277">
        <f>C7*D7</f>
        <v>27.95</v>
      </c>
    </row>
    <row r="8" spans="2:5" x14ac:dyDescent="0.25">
      <c r="B8" s="293" t="s">
        <v>53</v>
      </c>
      <c r="C8" s="294" t="s">
        <v>54</v>
      </c>
      <c r="D8" s="295"/>
      <c r="E8" s="277">
        <v>24</v>
      </c>
    </row>
    <row r="9" spans="2:5" x14ac:dyDescent="0.25">
      <c r="B9" s="293"/>
      <c r="C9" s="294" t="s">
        <v>55</v>
      </c>
      <c r="D9" s="295"/>
      <c r="E9" s="277">
        <v>25</v>
      </c>
    </row>
    <row r="10" spans="2:5" x14ac:dyDescent="0.25">
      <c r="B10" s="293"/>
      <c r="C10" s="294" t="s">
        <v>56</v>
      </c>
      <c r="D10" s="295"/>
      <c r="E10" s="277">
        <v>26</v>
      </c>
    </row>
    <row r="11" spans="2:5" x14ac:dyDescent="0.25">
      <c r="B11" s="293"/>
      <c r="C11" s="294" t="s">
        <v>57</v>
      </c>
      <c r="D11" s="295"/>
      <c r="E11" s="277">
        <v>28</v>
      </c>
    </row>
    <row r="12" spans="2:5" x14ac:dyDescent="0.25">
      <c r="B12" s="293"/>
      <c r="C12" s="294" t="s">
        <v>58</v>
      </c>
      <c r="D12" s="295"/>
      <c r="E12" s="277">
        <f>AVERAGE(E8:E11)</f>
        <v>25.75</v>
      </c>
    </row>
    <row r="13" spans="2:5" x14ac:dyDescent="0.25">
      <c r="B13" s="293" t="s">
        <v>59</v>
      </c>
      <c r="C13" s="294" t="s">
        <v>54</v>
      </c>
      <c r="D13" s="295"/>
      <c r="E13" s="277">
        <v>28.5</v>
      </c>
    </row>
    <row r="14" spans="2:5" x14ac:dyDescent="0.25">
      <c r="B14" s="293"/>
      <c r="C14" s="294" t="s">
        <v>55</v>
      </c>
      <c r="D14" s="295"/>
      <c r="E14" s="277">
        <v>25.5</v>
      </c>
    </row>
    <row r="15" spans="2:5" x14ac:dyDescent="0.25">
      <c r="B15" s="293"/>
      <c r="C15" s="294" t="s">
        <v>56</v>
      </c>
      <c r="D15" s="295"/>
      <c r="E15" s="277">
        <v>25.5</v>
      </c>
    </row>
    <row r="16" spans="2:5" x14ac:dyDescent="0.25">
      <c r="B16" s="293"/>
      <c r="C16" s="294" t="s">
        <v>57</v>
      </c>
      <c r="D16" s="295"/>
      <c r="E16" s="277">
        <v>21.5</v>
      </c>
    </row>
    <row r="17" spans="1:5" x14ac:dyDescent="0.25">
      <c r="B17" s="293"/>
      <c r="C17" s="294" t="s">
        <v>60</v>
      </c>
      <c r="D17" s="295"/>
      <c r="E17" s="277">
        <v>27</v>
      </c>
    </row>
    <row r="18" spans="1:5" x14ac:dyDescent="0.25">
      <c r="B18" s="293"/>
      <c r="C18" s="294" t="s">
        <v>58</v>
      </c>
      <c r="D18" s="295"/>
      <c r="E18" s="277">
        <f>AVERAGE(E13:E17)</f>
        <v>25.6</v>
      </c>
    </row>
    <row r="19" spans="1:5" x14ac:dyDescent="0.25">
      <c r="B19" s="302" t="s">
        <v>61</v>
      </c>
      <c r="C19" s="305" t="s">
        <v>54</v>
      </c>
      <c r="D19" s="305"/>
      <c r="E19" s="277">
        <v>22.9</v>
      </c>
    </row>
    <row r="20" spans="1:5" x14ac:dyDescent="0.25">
      <c r="B20" s="303"/>
      <c r="C20" s="305" t="s">
        <v>55</v>
      </c>
      <c r="D20" s="305"/>
      <c r="E20" s="277">
        <v>25.9</v>
      </c>
    </row>
    <row r="21" spans="1:5" x14ac:dyDescent="0.25">
      <c r="B21" s="303"/>
      <c r="C21" s="305" t="s">
        <v>56</v>
      </c>
      <c r="D21" s="305"/>
      <c r="E21" s="277">
        <v>25.9</v>
      </c>
    </row>
    <row r="22" spans="1:5" x14ac:dyDescent="0.25">
      <c r="B22" s="303"/>
      <c r="C22" s="305" t="s">
        <v>57</v>
      </c>
      <c r="D22" s="305"/>
      <c r="E22" s="277">
        <v>25.9</v>
      </c>
    </row>
    <row r="23" spans="1:5" x14ac:dyDescent="0.25">
      <c r="B23" s="303"/>
      <c r="C23" s="305" t="s">
        <v>60</v>
      </c>
      <c r="D23" s="305"/>
      <c r="E23" s="277">
        <v>31.9</v>
      </c>
    </row>
    <row r="24" spans="1:5" ht="15.75" thickBot="1" x14ac:dyDescent="0.3">
      <c r="B24" s="304"/>
      <c r="C24" s="305" t="s">
        <v>58</v>
      </c>
      <c r="D24" s="305"/>
      <c r="E24" s="277">
        <f>AVERAGE(E19:E23)</f>
        <v>26.5</v>
      </c>
    </row>
    <row r="25" spans="1:5" ht="15.75" thickBot="1" x14ac:dyDescent="0.3">
      <c r="B25" s="296" t="s">
        <v>62</v>
      </c>
      <c r="C25" s="297"/>
      <c r="D25" s="297"/>
      <c r="E25" s="278">
        <f>AVERAGE(E5,E6,E7,E12,E18,E24)</f>
        <v>26.45</v>
      </c>
    </row>
    <row r="26" spans="1:5" ht="15.75" thickBot="1" x14ac:dyDescent="0.3">
      <c r="B26" s="298" t="s">
        <v>63</v>
      </c>
      <c r="C26" s="299"/>
      <c r="D26" s="299"/>
      <c r="E26" s="279">
        <v>2.5</v>
      </c>
    </row>
    <row r="27" spans="1:5" ht="15.75" thickBot="1" x14ac:dyDescent="0.3">
      <c r="B27" s="300" t="s">
        <v>64</v>
      </c>
      <c r="C27" s="301"/>
      <c r="D27" s="301"/>
      <c r="E27" s="281">
        <f>E25+E26</f>
        <v>28.95</v>
      </c>
    </row>
    <row r="29" spans="1:5" x14ac:dyDescent="0.25">
      <c r="A29" t="s">
        <v>65</v>
      </c>
    </row>
    <row r="30" spans="1:5" x14ac:dyDescent="0.25">
      <c r="A30" s="280" t="s">
        <v>66</v>
      </c>
    </row>
    <row r="65" spans="1:1" x14ac:dyDescent="0.25">
      <c r="A65" t="s">
        <v>65</v>
      </c>
    </row>
    <row r="66" spans="1:1" x14ac:dyDescent="0.25">
      <c r="A66" t="s">
        <v>67</v>
      </c>
    </row>
  </sheetData>
  <mergeCells count="24">
    <mergeCell ref="B25:D25"/>
    <mergeCell ref="B26:D26"/>
    <mergeCell ref="B27:D27"/>
    <mergeCell ref="B19:B24"/>
    <mergeCell ref="C19:D19"/>
    <mergeCell ref="C20:D20"/>
    <mergeCell ref="C21:D21"/>
    <mergeCell ref="C22:D22"/>
    <mergeCell ref="C23:D23"/>
    <mergeCell ref="C24:D24"/>
    <mergeCell ref="B13:B18"/>
    <mergeCell ref="C13:D13"/>
    <mergeCell ref="C14:D14"/>
    <mergeCell ref="C15:D15"/>
    <mergeCell ref="C16:D16"/>
    <mergeCell ref="C17:D17"/>
    <mergeCell ref="C18:D18"/>
    <mergeCell ref="B2:E2"/>
    <mergeCell ref="B8:B12"/>
    <mergeCell ref="C8:D8"/>
    <mergeCell ref="C9:D9"/>
    <mergeCell ref="C10:D10"/>
    <mergeCell ref="C11:D11"/>
    <mergeCell ref="C12:D12"/>
  </mergeCells>
  <hyperlinks>
    <hyperlink ref="A30" r:id="rId1" xr:uid="{D6B8F805-A350-4970-87AD-9FD575510C2D}"/>
  </hyperlinks>
  <pageMargins left="0.511811024" right="0.511811024" top="0.78740157499999996" bottom="0.78740157499999996" header="0.31496062000000002" footer="0.31496062000000002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D14" sqref="D14"/>
    </sheetView>
  </sheetViews>
  <sheetFormatPr defaultRowHeight="15" x14ac:dyDescent="0.25"/>
  <sheetData>
    <row r="1" spans="1:1" x14ac:dyDescent="0.25">
      <c r="A1" t="s">
        <v>68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4"/>
  <sheetViews>
    <sheetView showGridLines="0" topLeftCell="A2" zoomScaleNormal="100" zoomScaleSheetLayoutView="100" workbookViewId="0">
      <selection activeCell="E22" sqref="E22"/>
    </sheetView>
  </sheetViews>
  <sheetFormatPr defaultRowHeight="15.75" x14ac:dyDescent="0.25"/>
  <cols>
    <col min="1" max="1" width="29.5703125" style="245" customWidth="1"/>
    <col min="2" max="2" width="16.42578125" style="232" customWidth="1"/>
    <col min="3" max="3" width="20.85546875" style="232" customWidth="1"/>
    <col min="4" max="4" width="13" style="232" customWidth="1"/>
    <col min="5" max="5" width="42.140625" style="232" bestFit="1" customWidth="1"/>
    <col min="6" max="6" width="11.140625" style="233" bestFit="1" customWidth="1"/>
    <col min="7" max="8" width="7.7109375" style="233" bestFit="1" customWidth="1"/>
    <col min="9" max="9" width="13.7109375" style="234" bestFit="1" customWidth="1"/>
    <col min="10" max="11" width="13.7109375" style="234" customWidth="1"/>
    <col min="12" max="12" width="15.28515625" style="234" bestFit="1" customWidth="1"/>
    <col min="13" max="13" width="13.7109375" style="234" customWidth="1"/>
    <col min="14" max="16384" width="9.140625" style="234"/>
  </cols>
  <sheetData>
    <row r="1" spans="1:13" ht="34.5" hidden="1" customHeight="1" x14ac:dyDescent="0.25">
      <c r="A1" s="306"/>
      <c r="B1" s="307"/>
      <c r="C1" s="307"/>
      <c r="E1" s="306"/>
    </row>
    <row r="2" spans="1:13" ht="34.5" customHeight="1" x14ac:dyDescent="0.25">
      <c r="A2" s="306"/>
      <c r="B2" s="235"/>
      <c r="C2" s="235"/>
      <c r="D2" s="236"/>
      <c r="E2" s="306"/>
      <c r="F2" s="237"/>
      <c r="G2" s="237"/>
      <c r="H2" s="237"/>
      <c r="I2" s="238"/>
      <c r="J2" s="238"/>
      <c r="K2" s="238"/>
      <c r="L2" s="238"/>
      <c r="M2" s="238"/>
    </row>
    <row r="3" spans="1:13" ht="34.5" customHeight="1" x14ac:dyDescent="0.25">
      <c r="A3" s="239"/>
      <c r="B3" s="240"/>
      <c r="E3" s="239"/>
      <c r="I3" s="241"/>
    </row>
    <row r="4" spans="1:13" ht="34.5" customHeight="1" x14ac:dyDescent="0.25">
      <c r="A4" s="242"/>
      <c r="E4" s="242"/>
      <c r="I4" s="241"/>
    </row>
    <row r="5" spans="1:13" ht="34.5" customHeight="1" x14ac:dyDescent="0.25">
      <c r="A5" s="242"/>
      <c r="E5" s="242"/>
      <c r="I5" s="241"/>
    </row>
    <row r="6" spans="1:13" ht="34.5" customHeight="1" x14ac:dyDescent="0.25">
      <c r="A6" s="239"/>
      <c r="E6" s="239"/>
      <c r="I6" s="241"/>
    </row>
    <row r="7" spans="1:13" ht="34.5" customHeight="1" x14ac:dyDescent="0.25">
      <c r="A7" s="239"/>
      <c r="E7" s="242"/>
      <c r="I7" s="241"/>
    </row>
    <row r="8" spans="1:13" ht="34.5" customHeight="1" x14ac:dyDescent="0.25">
      <c r="A8" s="242"/>
      <c r="E8" s="242"/>
      <c r="I8" s="241"/>
    </row>
    <row r="9" spans="1:13" ht="34.5" customHeight="1" x14ac:dyDescent="0.25">
      <c r="A9" s="242"/>
      <c r="E9" s="242"/>
      <c r="I9" s="241"/>
    </row>
    <row r="10" spans="1:13" ht="34.5" customHeight="1" x14ac:dyDescent="0.25">
      <c r="A10" s="243"/>
    </row>
    <row r="11" spans="1:13" x14ac:dyDescent="0.25">
      <c r="A11" s="243"/>
      <c r="B11" s="244"/>
      <c r="C11" s="244"/>
    </row>
    <row r="12" spans="1:13" ht="18.75" customHeight="1" x14ac:dyDescent="0.25">
      <c r="A12" s="243"/>
      <c r="B12" s="244"/>
      <c r="C12" s="244"/>
    </row>
    <row r="13" spans="1:13" x14ac:dyDescent="0.25">
      <c r="A13" s="243"/>
    </row>
    <row r="14" spans="1:13" x14ac:dyDescent="0.25">
      <c r="A14" s="243"/>
    </row>
  </sheetData>
  <mergeCells count="3">
    <mergeCell ref="A1:A2"/>
    <mergeCell ref="B1:C1"/>
    <mergeCell ref="E1:E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3"/>
  <sheetViews>
    <sheetView showGridLines="0" view="pageBreakPreview" zoomScaleNormal="100" zoomScaleSheetLayoutView="100" workbookViewId="0">
      <selection activeCell="M4" sqref="M4:M10"/>
    </sheetView>
  </sheetViews>
  <sheetFormatPr defaultRowHeight="15" x14ac:dyDescent="0.25"/>
  <cols>
    <col min="1" max="1" width="27.5703125" style="1" customWidth="1"/>
    <col min="2" max="4" width="16.42578125" style="36" customWidth="1"/>
    <col min="5" max="7" width="16.42578125" style="9" customWidth="1"/>
    <col min="8" max="8" width="16.28515625" style="10" bestFit="1" customWidth="1"/>
    <col min="9" max="9" width="13.7109375" style="11" bestFit="1" customWidth="1"/>
    <col min="10" max="10" width="13.7109375" style="11" customWidth="1"/>
    <col min="11" max="11" width="14.140625" style="11" customWidth="1"/>
    <col min="12" max="12" width="15.28515625" style="37" bestFit="1" customWidth="1"/>
    <col min="13" max="13" width="13.7109375" style="11" customWidth="1"/>
    <col min="14" max="14" width="15" style="11" bestFit="1" customWidth="1"/>
  </cols>
  <sheetData>
    <row r="1" spans="1:14" ht="15.75" thickBot="1" x14ac:dyDescent="0.3">
      <c r="A1" s="1" t="s">
        <v>69</v>
      </c>
    </row>
    <row r="2" spans="1:14" ht="15.75" thickBot="1" x14ac:dyDescent="0.3">
      <c r="A2" s="76" t="s">
        <v>1</v>
      </c>
      <c r="B2" s="308"/>
      <c r="C2" s="308"/>
      <c r="D2" s="308"/>
      <c r="E2" s="308"/>
      <c r="F2" s="308"/>
      <c r="G2" s="308"/>
      <c r="H2" s="308"/>
      <c r="I2" s="308"/>
      <c r="J2" s="308"/>
      <c r="K2" s="308"/>
      <c r="L2" s="308"/>
      <c r="M2" s="308"/>
      <c r="N2" s="309"/>
    </row>
    <row r="3" spans="1:14" ht="39" thickBot="1" x14ac:dyDescent="0.3">
      <c r="A3" s="77" t="s">
        <v>1</v>
      </c>
      <c r="B3" s="29" t="s">
        <v>70</v>
      </c>
      <c r="C3" s="29" t="s">
        <v>71</v>
      </c>
      <c r="D3" s="29" t="s">
        <v>72</v>
      </c>
      <c r="E3" s="30" t="s">
        <v>73</v>
      </c>
      <c r="F3" s="30" t="s">
        <v>74</v>
      </c>
      <c r="G3" s="33" t="s">
        <v>75</v>
      </c>
      <c r="H3" s="55" t="s">
        <v>76</v>
      </c>
      <c r="I3" s="58" t="s">
        <v>77</v>
      </c>
      <c r="J3" s="35" t="s">
        <v>78</v>
      </c>
      <c r="K3" s="35" t="s">
        <v>79</v>
      </c>
      <c r="L3" s="59" t="s">
        <v>80</v>
      </c>
      <c r="M3" s="45" t="s">
        <v>81</v>
      </c>
      <c r="N3" s="28" t="s">
        <v>82</v>
      </c>
    </row>
    <row r="4" spans="1:14" x14ac:dyDescent="0.25">
      <c r="A4" s="53" t="s">
        <v>83</v>
      </c>
      <c r="B4" s="38">
        <v>1230.7</v>
      </c>
      <c r="C4" s="38"/>
      <c r="D4" s="38"/>
      <c r="E4" s="13">
        <v>1421.2</v>
      </c>
      <c r="F4" s="74">
        <v>1421.2</v>
      </c>
      <c r="G4" s="14">
        <v>1113.19</v>
      </c>
      <c r="H4" s="56">
        <f t="shared" ref="H4:H9" si="0">AVERAGE(B4:G4)</f>
        <v>1296.5725000000002</v>
      </c>
      <c r="I4" s="60">
        <v>1421.2</v>
      </c>
      <c r="J4" s="16">
        <f t="shared" ref="J4:J9" si="1">I4-G4</f>
        <v>308.01</v>
      </c>
      <c r="K4" s="17">
        <f t="shared" ref="K4:K9" si="2">1-(G4/I4)</f>
        <v>0.21672530256121592</v>
      </c>
      <c r="L4" s="61">
        <f>G4+(I4*10%)</f>
        <v>1255.31</v>
      </c>
      <c r="M4" s="46">
        <f>L4-G4</f>
        <v>142.11999999999989</v>
      </c>
      <c r="N4" s="21">
        <f>M4*12</f>
        <v>1705.4399999999987</v>
      </c>
    </row>
    <row r="5" spans="1:14" x14ac:dyDescent="0.25">
      <c r="A5" s="53" t="s">
        <v>84</v>
      </c>
      <c r="B5" s="40"/>
      <c r="C5" s="40"/>
      <c r="D5" s="40"/>
      <c r="E5" s="18">
        <v>1493.8</v>
      </c>
      <c r="F5" s="75">
        <v>1493.8</v>
      </c>
      <c r="G5" s="19">
        <v>1202.5999999999999</v>
      </c>
      <c r="H5" s="56">
        <f t="shared" si="0"/>
        <v>1396.7333333333333</v>
      </c>
      <c r="I5" s="62">
        <v>1493.8</v>
      </c>
      <c r="J5" s="16">
        <f t="shared" si="1"/>
        <v>291.20000000000005</v>
      </c>
      <c r="K5" s="17">
        <f t="shared" si="2"/>
        <v>0.19493908153701967</v>
      </c>
      <c r="L5" s="61">
        <f t="shared" ref="L5:L9" si="3">G5+(I5*10%)</f>
        <v>1351.98</v>
      </c>
      <c r="M5" s="46">
        <f t="shared" ref="M5:M10" si="4">L5-G5</f>
        <v>149.38000000000011</v>
      </c>
      <c r="N5" s="21">
        <f t="shared" ref="N5:N10" si="5">M5*12</f>
        <v>1792.5600000000013</v>
      </c>
    </row>
    <row r="6" spans="1:14" ht="25.5" x14ac:dyDescent="0.25">
      <c r="A6" s="53" t="s">
        <v>85</v>
      </c>
      <c r="B6" s="40"/>
      <c r="C6" s="66">
        <v>2707.74</v>
      </c>
      <c r="D6" s="66">
        <v>2093.67</v>
      </c>
      <c r="E6" s="18">
        <v>1962.4</v>
      </c>
      <c r="F6" s="12">
        <v>2664.39</v>
      </c>
      <c r="G6" s="19">
        <v>1640.95</v>
      </c>
      <c r="H6" s="56">
        <f t="shared" si="0"/>
        <v>2213.83</v>
      </c>
      <c r="I6" s="62">
        <v>1962.4</v>
      </c>
      <c r="J6" s="16">
        <f t="shared" si="1"/>
        <v>321.45000000000005</v>
      </c>
      <c r="K6" s="17">
        <f t="shared" si="2"/>
        <v>0.16380452507134124</v>
      </c>
      <c r="L6" s="61">
        <f t="shared" si="3"/>
        <v>1837.19</v>
      </c>
      <c r="M6" s="46">
        <f t="shared" si="4"/>
        <v>196.24</v>
      </c>
      <c r="N6" s="21">
        <f t="shared" si="5"/>
        <v>2354.88</v>
      </c>
    </row>
    <row r="7" spans="1:14" ht="25.5" x14ac:dyDescent="0.25">
      <c r="A7" s="53" t="s">
        <v>86</v>
      </c>
      <c r="B7" s="66">
        <v>1697</v>
      </c>
      <c r="C7" s="66">
        <v>2707.74</v>
      </c>
      <c r="D7" s="66">
        <v>2093.67</v>
      </c>
      <c r="E7" s="18">
        <v>1962.4</v>
      </c>
      <c r="F7" s="12">
        <v>2825.88</v>
      </c>
      <c r="G7" s="19">
        <v>1664.03</v>
      </c>
      <c r="H7" s="56">
        <f t="shared" si="0"/>
        <v>2158.4533333333334</v>
      </c>
      <c r="I7" s="62">
        <v>1962.4</v>
      </c>
      <c r="J7" s="16">
        <f t="shared" si="1"/>
        <v>298.37000000000012</v>
      </c>
      <c r="K7" s="17">
        <f t="shared" si="2"/>
        <v>0.15204341622503059</v>
      </c>
      <c r="L7" s="61">
        <f t="shared" si="3"/>
        <v>1860.27</v>
      </c>
      <c r="M7" s="46">
        <f t="shared" si="4"/>
        <v>196.24</v>
      </c>
      <c r="N7" s="21">
        <f t="shared" si="5"/>
        <v>2354.88</v>
      </c>
    </row>
    <row r="8" spans="1:14" ht="25.5" x14ac:dyDescent="0.25">
      <c r="A8" s="53" t="s">
        <v>87</v>
      </c>
      <c r="B8" s="66">
        <v>2875.04</v>
      </c>
      <c r="C8" s="66"/>
      <c r="D8" s="66"/>
      <c r="E8" s="18">
        <v>2714.8</v>
      </c>
      <c r="F8" s="12">
        <v>3091.07</v>
      </c>
      <c r="G8" s="19">
        <v>2191.79</v>
      </c>
      <c r="H8" s="56">
        <f t="shared" si="0"/>
        <v>2718.1750000000002</v>
      </c>
      <c r="I8" s="62">
        <v>2714.8</v>
      </c>
      <c r="J8" s="16">
        <f t="shared" si="1"/>
        <v>523.01000000000022</v>
      </c>
      <c r="K8" s="17">
        <f t="shared" si="2"/>
        <v>0.19265139236776196</v>
      </c>
      <c r="L8" s="61">
        <f t="shared" si="3"/>
        <v>2463.27</v>
      </c>
      <c r="M8" s="46">
        <f t="shared" si="4"/>
        <v>271.48</v>
      </c>
      <c r="N8" s="21">
        <f t="shared" si="5"/>
        <v>3257.76</v>
      </c>
    </row>
    <row r="9" spans="1:14" ht="25.5" x14ac:dyDescent="0.25">
      <c r="A9" s="53" t="s">
        <v>88</v>
      </c>
      <c r="B9" s="40"/>
      <c r="C9" s="40"/>
      <c r="D9" s="40"/>
      <c r="E9" s="18">
        <v>4485.8</v>
      </c>
      <c r="F9" s="12"/>
      <c r="G9" s="19">
        <v>2780.11</v>
      </c>
      <c r="H9" s="56">
        <f t="shared" si="0"/>
        <v>3632.9549999999999</v>
      </c>
      <c r="I9" s="62">
        <v>4485.8</v>
      </c>
      <c r="J9" s="16">
        <f t="shared" si="1"/>
        <v>1705.69</v>
      </c>
      <c r="K9" s="17">
        <f t="shared" si="2"/>
        <v>0.38024209728476521</v>
      </c>
      <c r="L9" s="61">
        <f t="shared" si="3"/>
        <v>3228.69</v>
      </c>
      <c r="M9" s="46">
        <f t="shared" si="4"/>
        <v>448.57999999999993</v>
      </c>
      <c r="N9" s="21">
        <f t="shared" si="5"/>
        <v>5382.9599999999991</v>
      </c>
    </row>
    <row r="10" spans="1:14" ht="15.75" thickBot="1" x14ac:dyDescent="0.3">
      <c r="A10" s="54"/>
      <c r="B10" s="42"/>
      <c r="C10" s="42"/>
      <c r="D10" s="42"/>
      <c r="E10" s="22"/>
      <c r="F10" s="43"/>
      <c r="G10" s="23"/>
      <c r="H10" s="57"/>
      <c r="I10" s="64"/>
      <c r="J10" s="25"/>
      <c r="K10" s="26"/>
      <c r="L10" s="65">
        <f>SUM(L4:L9)</f>
        <v>11996.710000000001</v>
      </c>
      <c r="M10" s="46">
        <f t="shared" si="4"/>
        <v>11996.710000000001</v>
      </c>
      <c r="N10" s="27">
        <f t="shared" si="5"/>
        <v>143960.52000000002</v>
      </c>
    </row>
    <row r="12" spans="1:14" x14ac:dyDescent="0.25">
      <c r="A12" s="310" t="s">
        <v>89</v>
      </c>
      <c r="B12" s="310"/>
      <c r="C12" s="310"/>
      <c r="D12" s="310"/>
      <c r="E12" s="310"/>
      <c r="F12" s="310"/>
      <c r="G12" s="36"/>
    </row>
    <row r="13" spans="1:14" x14ac:dyDescent="0.25">
      <c r="A13" s="1" t="s">
        <v>90</v>
      </c>
    </row>
  </sheetData>
  <mergeCells count="2">
    <mergeCell ref="B2:N2"/>
    <mergeCell ref="A12:F12"/>
  </mergeCells>
  <pageMargins left="0.511811024" right="0.511811024" top="0.78740157499999996" bottom="0.78740157499999996" header="0.31496062000000002" footer="0.31496062000000002"/>
  <pageSetup paperSize="9" scale="6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36"/>
  <sheetViews>
    <sheetView topLeftCell="A13" workbookViewId="0">
      <selection activeCell="F13" sqref="F13"/>
    </sheetView>
  </sheetViews>
  <sheetFormatPr defaultRowHeight="15" x14ac:dyDescent="0.25"/>
  <cols>
    <col min="1" max="1" width="27.5703125" style="1" customWidth="1"/>
    <col min="2" max="5" width="16.42578125" style="36" customWidth="1"/>
    <col min="6" max="7" width="16.42578125" style="9" customWidth="1"/>
    <col min="8" max="14" width="16.42578125" style="36" customWidth="1"/>
    <col min="15" max="15" width="16.42578125" style="9" customWidth="1"/>
    <col min="16" max="16" width="16.28515625" style="10" customWidth="1"/>
    <col min="17" max="17" width="16.28515625" style="10" bestFit="1" customWidth="1"/>
    <col min="18" max="18" width="13.7109375" style="11" bestFit="1" customWidth="1"/>
    <col min="19" max="19" width="13.7109375" style="11" customWidth="1"/>
    <col min="20" max="20" width="14.140625" style="11" customWidth="1"/>
    <col min="21" max="21" width="15.28515625" style="37" bestFit="1" customWidth="1"/>
    <col min="22" max="22" width="13.7109375" style="11" customWidth="1"/>
    <col min="23" max="23" width="15" style="11" bestFit="1" customWidth="1"/>
  </cols>
  <sheetData>
    <row r="1" spans="1:23" ht="15.75" thickBot="1" x14ac:dyDescent="0.3">
      <c r="A1" s="1" t="s">
        <v>69</v>
      </c>
    </row>
    <row r="2" spans="1:23" ht="15.75" customHeight="1" thickBot="1" x14ac:dyDescent="0.3">
      <c r="A2" s="76" t="s">
        <v>1</v>
      </c>
      <c r="B2" s="308" t="s">
        <v>91</v>
      </c>
      <c r="C2" s="308"/>
      <c r="D2" s="308"/>
      <c r="E2" s="308"/>
      <c r="F2" s="308"/>
      <c r="G2" s="308"/>
      <c r="H2" s="308"/>
      <c r="I2" s="308"/>
      <c r="J2" s="308"/>
      <c r="K2" s="308"/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W2" s="309"/>
    </row>
    <row r="3" spans="1:23" ht="39" thickBot="1" x14ac:dyDescent="0.3">
      <c r="A3" s="77" t="s">
        <v>1</v>
      </c>
      <c r="B3" s="48" t="s">
        <v>92</v>
      </c>
      <c r="C3" s="29" t="s">
        <v>70</v>
      </c>
      <c r="D3" s="29" t="s">
        <v>71</v>
      </c>
      <c r="E3" s="29" t="s">
        <v>72</v>
      </c>
      <c r="F3" s="30" t="s">
        <v>73</v>
      </c>
      <c r="G3" s="30" t="s">
        <v>74</v>
      </c>
      <c r="H3" s="31" t="s">
        <v>93</v>
      </c>
      <c r="I3" s="31" t="s">
        <v>94</v>
      </c>
      <c r="J3" s="31" t="s">
        <v>95</v>
      </c>
      <c r="K3" s="31" t="s">
        <v>96</v>
      </c>
      <c r="L3" s="31" t="s">
        <v>97</v>
      </c>
      <c r="M3" s="32" t="s">
        <v>98</v>
      </c>
      <c r="N3" s="32" t="s">
        <v>99</v>
      </c>
      <c r="O3" s="33" t="s">
        <v>75</v>
      </c>
      <c r="P3" s="34" t="s">
        <v>100</v>
      </c>
      <c r="Q3" s="55" t="s">
        <v>76</v>
      </c>
      <c r="R3" s="58" t="s">
        <v>77</v>
      </c>
      <c r="S3" s="35" t="s">
        <v>78</v>
      </c>
      <c r="T3" s="35" t="s">
        <v>79</v>
      </c>
      <c r="U3" s="59" t="s">
        <v>80</v>
      </c>
      <c r="V3" s="45" t="s">
        <v>81</v>
      </c>
      <c r="W3" s="28" t="s">
        <v>82</v>
      </c>
    </row>
    <row r="4" spans="1:23" x14ac:dyDescent="0.25">
      <c r="A4" s="53" t="s">
        <v>83</v>
      </c>
      <c r="B4" s="71">
        <v>1113.19</v>
      </c>
      <c r="C4" s="38">
        <v>1230.7</v>
      </c>
      <c r="D4" s="38"/>
      <c r="E4" s="38"/>
      <c r="F4" s="13">
        <v>1421.2</v>
      </c>
      <c r="G4" s="74">
        <v>1421.2</v>
      </c>
      <c r="H4" s="38">
        <v>1052.2</v>
      </c>
      <c r="I4" s="38">
        <v>1113.19</v>
      </c>
      <c r="J4" s="69">
        <v>1421.2</v>
      </c>
      <c r="K4" s="38">
        <v>1151.2</v>
      </c>
      <c r="L4" s="69">
        <v>1421.2</v>
      </c>
      <c r="M4" s="39"/>
      <c r="N4" s="4">
        <v>1711.85</v>
      </c>
      <c r="O4" s="14">
        <v>1113.19</v>
      </c>
      <c r="P4" s="15" t="e">
        <f>O4*#REF!</f>
        <v>#REF!</v>
      </c>
      <c r="Q4" s="56">
        <f t="shared" ref="Q4:Q32" si="0">AVERAGE(B4:O4)</f>
        <v>1288.2109090909094</v>
      </c>
      <c r="R4" s="60">
        <v>1421.2</v>
      </c>
      <c r="S4" s="16">
        <f t="shared" ref="S4:S32" si="1">R4-O4</f>
        <v>308.01</v>
      </c>
      <c r="T4" s="17">
        <f t="shared" ref="T4:T32" si="2">1-(O4/R4)</f>
        <v>0.21672530256121592</v>
      </c>
      <c r="U4" s="61" t="e">
        <f>R4*#REF!</f>
        <v>#REF!</v>
      </c>
      <c r="V4" s="46" t="e">
        <f t="shared" ref="V4:V33" si="3">U4-P4</f>
        <v>#REF!</v>
      </c>
      <c r="W4" s="21" t="e">
        <f>V4*12</f>
        <v>#REF!</v>
      </c>
    </row>
    <row r="5" spans="1:23" x14ac:dyDescent="0.25">
      <c r="A5" s="53" t="s">
        <v>84</v>
      </c>
      <c r="B5" s="49">
        <v>1202.5999999999999</v>
      </c>
      <c r="C5" s="40"/>
      <c r="D5" s="40"/>
      <c r="E5" s="40"/>
      <c r="F5" s="18">
        <v>1493.8</v>
      </c>
      <c r="G5" s="75">
        <v>1493.8</v>
      </c>
      <c r="H5" s="41">
        <v>1052.2</v>
      </c>
      <c r="I5" s="68">
        <v>1202.5999999999999</v>
      </c>
      <c r="J5" s="18">
        <v>1493.8</v>
      </c>
      <c r="K5" s="40">
        <v>1151.2</v>
      </c>
      <c r="L5" s="70">
        <v>1493.8</v>
      </c>
      <c r="M5" s="41">
        <v>1212.33</v>
      </c>
      <c r="N5" s="5">
        <v>2031.78</v>
      </c>
      <c r="O5" s="19">
        <v>1202.5999999999999</v>
      </c>
      <c r="P5" s="20" t="e">
        <f>O5*#REF!</f>
        <v>#REF!</v>
      </c>
      <c r="Q5" s="56">
        <f t="shared" si="0"/>
        <v>1366.41</v>
      </c>
      <c r="R5" s="62">
        <v>1493.8</v>
      </c>
      <c r="S5" s="16">
        <f t="shared" si="1"/>
        <v>291.20000000000005</v>
      </c>
      <c r="T5" s="17">
        <f t="shared" si="2"/>
        <v>0.19493908153701967</v>
      </c>
      <c r="U5" s="63" t="e">
        <f>R5*#REF!</f>
        <v>#REF!</v>
      </c>
      <c r="V5" s="46" t="e">
        <f t="shared" si="3"/>
        <v>#REF!</v>
      </c>
      <c r="W5" s="21" t="e">
        <f t="shared" ref="W5:W33" si="4">V5*12</f>
        <v>#REF!</v>
      </c>
    </row>
    <row r="6" spans="1:23" ht="25.5" x14ac:dyDescent="0.25">
      <c r="A6" s="53" t="s">
        <v>101</v>
      </c>
      <c r="B6" s="49">
        <v>1202.5999999999999</v>
      </c>
      <c r="C6" s="40"/>
      <c r="D6" s="40"/>
      <c r="E6" s="40"/>
      <c r="F6" s="18">
        <v>1493.8</v>
      </c>
      <c r="G6" s="75">
        <v>1493.8</v>
      </c>
      <c r="H6" s="41">
        <v>1052.2</v>
      </c>
      <c r="I6" s="68">
        <v>1202.5999999999999</v>
      </c>
      <c r="J6" s="18">
        <v>1493.8</v>
      </c>
      <c r="K6" s="40">
        <v>1151.2</v>
      </c>
      <c r="L6" s="70">
        <v>1493.8</v>
      </c>
      <c r="M6" s="41">
        <v>1212.33</v>
      </c>
      <c r="N6" s="5">
        <v>1730.17</v>
      </c>
      <c r="O6" s="19">
        <v>1202.5999999999999</v>
      </c>
      <c r="P6" s="20" t="e">
        <f>O6*#REF!</f>
        <v>#REF!</v>
      </c>
      <c r="Q6" s="56">
        <f t="shared" si="0"/>
        <v>1338.9909090909091</v>
      </c>
      <c r="R6" s="62">
        <v>1493.8</v>
      </c>
      <c r="S6" s="16">
        <f t="shared" si="1"/>
        <v>291.20000000000005</v>
      </c>
      <c r="T6" s="17">
        <f t="shared" si="2"/>
        <v>0.19493908153701967</v>
      </c>
      <c r="U6" s="63" t="e">
        <f>R6*#REF!</f>
        <v>#REF!</v>
      </c>
      <c r="V6" s="46" t="e">
        <f t="shared" si="3"/>
        <v>#REF!</v>
      </c>
      <c r="W6" s="21" t="e">
        <f t="shared" si="4"/>
        <v>#REF!</v>
      </c>
    </row>
    <row r="7" spans="1:23" x14ac:dyDescent="0.25">
      <c r="A7" s="53" t="s">
        <v>102</v>
      </c>
      <c r="B7" s="49">
        <v>1202.5999999999999</v>
      </c>
      <c r="C7" s="40"/>
      <c r="D7" s="40"/>
      <c r="E7" s="40"/>
      <c r="F7" s="18">
        <v>1493.8</v>
      </c>
      <c r="G7" s="75">
        <v>1493.8</v>
      </c>
      <c r="H7" s="41">
        <v>1052.2</v>
      </c>
      <c r="I7" s="68">
        <v>1202.5999999999999</v>
      </c>
      <c r="J7" s="18">
        <v>1493.8</v>
      </c>
      <c r="K7" s="40">
        <v>1151.2</v>
      </c>
      <c r="L7" s="70">
        <v>1493.8</v>
      </c>
      <c r="M7" s="41">
        <v>1212.33</v>
      </c>
      <c r="N7" s="5">
        <v>1841.86</v>
      </c>
      <c r="O7" s="19">
        <v>1202.5999999999999</v>
      </c>
      <c r="P7" s="20" t="e">
        <f>O7*#REF!</f>
        <v>#REF!</v>
      </c>
      <c r="Q7" s="56">
        <f t="shared" si="0"/>
        <v>1349.1445454545456</v>
      </c>
      <c r="R7" s="62">
        <v>1493.8</v>
      </c>
      <c r="S7" s="16">
        <f t="shared" si="1"/>
        <v>291.20000000000005</v>
      </c>
      <c r="T7" s="17">
        <f t="shared" si="2"/>
        <v>0.19493908153701967</v>
      </c>
      <c r="U7" s="63" t="e">
        <f>R7*#REF!</f>
        <v>#REF!</v>
      </c>
      <c r="V7" s="46" t="e">
        <f t="shared" si="3"/>
        <v>#REF!</v>
      </c>
      <c r="W7" s="21" t="e">
        <f t="shared" si="4"/>
        <v>#REF!</v>
      </c>
    </row>
    <row r="8" spans="1:23" ht="25.5" x14ac:dyDescent="0.25">
      <c r="A8" s="53" t="s">
        <v>103</v>
      </c>
      <c r="B8" s="49">
        <v>1202.5999999999999</v>
      </c>
      <c r="C8" s="40"/>
      <c r="D8" s="40"/>
      <c r="E8" s="40"/>
      <c r="F8" s="18">
        <v>1493.8</v>
      </c>
      <c r="G8" s="75">
        <v>1493.8</v>
      </c>
      <c r="H8" s="41">
        <v>1052.2</v>
      </c>
      <c r="I8" s="68">
        <v>1202.5999999999999</v>
      </c>
      <c r="J8" s="18">
        <v>1493.8</v>
      </c>
      <c r="K8" s="40">
        <v>1151.2</v>
      </c>
      <c r="L8" s="70">
        <v>1493.8</v>
      </c>
      <c r="M8" s="41">
        <v>1212.33</v>
      </c>
      <c r="N8" s="5">
        <v>1858.44</v>
      </c>
      <c r="O8" s="19">
        <v>1202.5999999999999</v>
      </c>
      <c r="P8" s="20" t="e">
        <f>O8*#REF!</f>
        <v>#REF!</v>
      </c>
      <c r="Q8" s="56">
        <f t="shared" si="0"/>
        <v>1350.6518181818183</v>
      </c>
      <c r="R8" s="62">
        <v>1493.8</v>
      </c>
      <c r="S8" s="16">
        <f t="shared" si="1"/>
        <v>291.20000000000005</v>
      </c>
      <c r="T8" s="17">
        <f t="shared" si="2"/>
        <v>0.19493908153701967</v>
      </c>
      <c r="U8" s="63" t="e">
        <f>R8*#REF!</f>
        <v>#REF!</v>
      </c>
      <c r="V8" s="46" t="e">
        <f t="shared" si="3"/>
        <v>#REF!</v>
      </c>
      <c r="W8" s="21" t="e">
        <f t="shared" si="4"/>
        <v>#REF!</v>
      </c>
    </row>
    <row r="9" spans="1:23" ht="25.5" x14ac:dyDescent="0.25">
      <c r="A9" s="53" t="s">
        <v>103</v>
      </c>
      <c r="B9" s="49">
        <v>1202.5999999999999</v>
      </c>
      <c r="C9" s="40"/>
      <c r="D9" s="40"/>
      <c r="E9" s="40"/>
      <c r="F9" s="18">
        <v>1493.8</v>
      </c>
      <c r="G9" s="75">
        <v>1493.8</v>
      </c>
      <c r="H9" s="41">
        <v>1052.2</v>
      </c>
      <c r="I9" s="68">
        <v>1202.5999999999999</v>
      </c>
      <c r="J9" s="18">
        <v>1493.8</v>
      </c>
      <c r="K9" s="38">
        <v>1151.2</v>
      </c>
      <c r="L9" s="70">
        <v>1493.8</v>
      </c>
      <c r="M9" s="41">
        <v>1212.33</v>
      </c>
      <c r="N9" s="5">
        <v>1858.44</v>
      </c>
      <c r="O9" s="19">
        <v>1202.5999999999999</v>
      </c>
      <c r="P9" s="20" t="e">
        <f>O9*#REF!</f>
        <v>#REF!</v>
      </c>
      <c r="Q9" s="56">
        <f t="shared" si="0"/>
        <v>1350.6518181818183</v>
      </c>
      <c r="R9" s="62">
        <v>1493.8</v>
      </c>
      <c r="S9" s="16">
        <f t="shared" si="1"/>
        <v>291.20000000000005</v>
      </c>
      <c r="T9" s="17">
        <f t="shared" si="2"/>
        <v>0.19493908153701967</v>
      </c>
      <c r="U9" s="63" t="e">
        <f>R9*#REF!</f>
        <v>#REF!</v>
      </c>
      <c r="V9" s="46" t="e">
        <f t="shared" si="3"/>
        <v>#REF!</v>
      </c>
      <c r="W9" s="21" t="e">
        <f t="shared" si="4"/>
        <v>#REF!</v>
      </c>
    </row>
    <row r="10" spans="1:23" x14ac:dyDescent="0.25">
      <c r="A10" s="53" t="s">
        <v>104</v>
      </c>
      <c r="B10" s="68">
        <v>1202.5999999999999</v>
      </c>
      <c r="C10" s="40"/>
      <c r="D10" s="40"/>
      <c r="E10" s="40"/>
      <c r="F10" s="18">
        <v>1493.8</v>
      </c>
      <c r="G10" s="75">
        <v>1493.8</v>
      </c>
      <c r="H10" s="41">
        <v>1052.2</v>
      </c>
      <c r="I10" s="68">
        <v>1202.5999999999999</v>
      </c>
      <c r="J10" s="70">
        <v>1493.8</v>
      </c>
      <c r="K10" s="40">
        <v>1243.67</v>
      </c>
      <c r="L10" s="70">
        <v>1493.8</v>
      </c>
      <c r="M10" s="41">
        <v>1212.33</v>
      </c>
      <c r="N10" s="5">
        <v>2217.9</v>
      </c>
      <c r="O10" s="19">
        <v>1202.5999999999999</v>
      </c>
      <c r="P10" s="20" t="e">
        <f>O10*#REF!</f>
        <v>#REF!</v>
      </c>
      <c r="Q10" s="56">
        <f t="shared" si="0"/>
        <v>1391.7363636363636</v>
      </c>
      <c r="R10" s="62">
        <v>1493.8</v>
      </c>
      <c r="S10" s="16">
        <f t="shared" si="1"/>
        <v>291.20000000000005</v>
      </c>
      <c r="T10" s="17">
        <f t="shared" si="2"/>
        <v>0.19493908153701967</v>
      </c>
      <c r="U10" s="63" t="e">
        <f>R10*#REF!</f>
        <v>#REF!</v>
      </c>
      <c r="V10" s="46" t="e">
        <f t="shared" si="3"/>
        <v>#REF!</v>
      </c>
      <c r="W10" s="21" t="e">
        <f t="shared" si="4"/>
        <v>#REF!</v>
      </c>
    </row>
    <row r="11" spans="1:23" ht="25.5" x14ac:dyDescent="0.25">
      <c r="A11" s="53" t="s">
        <v>105</v>
      </c>
      <c r="B11" s="68">
        <v>1202.5999999999999</v>
      </c>
      <c r="C11" s="40"/>
      <c r="D11" s="40"/>
      <c r="E11" s="40"/>
      <c r="F11" s="18">
        <v>1493.8</v>
      </c>
      <c r="G11" s="75">
        <v>1493.8</v>
      </c>
      <c r="H11" s="41">
        <v>1052.2</v>
      </c>
      <c r="I11" s="68">
        <v>1202.5999999999999</v>
      </c>
      <c r="J11" s="70">
        <v>1493.8</v>
      </c>
      <c r="K11" s="40">
        <v>1243.67</v>
      </c>
      <c r="L11" s="70">
        <v>1493.8</v>
      </c>
      <c r="M11" s="41">
        <v>1212.33</v>
      </c>
      <c r="N11" s="5">
        <v>2217.9</v>
      </c>
      <c r="O11" s="19">
        <v>1202.5999999999999</v>
      </c>
      <c r="P11" s="20" t="e">
        <f>O11*#REF!</f>
        <v>#REF!</v>
      </c>
      <c r="Q11" s="56">
        <f t="shared" si="0"/>
        <v>1391.7363636363636</v>
      </c>
      <c r="R11" s="62">
        <v>1493.8</v>
      </c>
      <c r="S11" s="16">
        <f t="shared" si="1"/>
        <v>291.20000000000005</v>
      </c>
      <c r="T11" s="17">
        <f t="shared" si="2"/>
        <v>0.19493908153701967</v>
      </c>
      <c r="U11" s="63" t="e">
        <f>R11*#REF!</f>
        <v>#REF!</v>
      </c>
      <c r="V11" s="46" t="e">
        <f t="shared" si="3"/>
        <v>#REF!</v>
      </c>
      <c r="W11" s="21" t="e">
        <f t="shared" si="4"/>
        <v>#REF!</v>
      </c>
    </row>
    <row r="12" spans="1:23" ht="25.5" x14ac:dyDescent="0.25">
      <c r="A12" s="53" t="s">
        <v>106</v>
      </c>
      <c r="B12" s="68">
        <v>1202.5999999999999</v>
      </c>
      <c r="C12" s="40">
        <v>1243.67</v>
      </c>
      <c r="D12" s="40"/>
      <c r="E12" s="40"/>
      <c r="F12" s="18">
        <v>1493.8</v>
      </c>
      <c r="G12" s="75">
        <v>1493.8</v>
      </c>
      <c r="H12" s="41">
        <v>1052.2</v>
      </c>
      <c r="I12" s="68">
        <v>1202.5999999999999</v>
      </c>
      <c r="J12" s="70">
        <v>1493.8</v>
      </c>
      <c r="K12" s="40">
        <v>1243.67</v>
      </c>
      <c r="L12" s="70">
        <v>1493.8</v>
      </c>
      <c r="M12" s="41">
        <v>1212.33</v>
      </c>
      <c r="N12" s="5">
        <v>1970.44</v>
      </c>
      <c r="O12" s="19">
        <v>1202.5999999999999</v>
      </c>
      <c r="P12" s="20" t="e">
        <f>O12*#REF!</f>
        <v>#REF!</v>
      </c>
      <c r="Q12" s="56">
        <f t="shared" si="0"/>
        <v>1358.7758333333334</v>
      </c>
      <c r="R12" s="62">
        <v>1493.8</v>
      </c>
      <c r="S12" s="16">
        <f t="shared" si="1"/>
        <v>291.20000000000005</v>
      </c>
      <c r="T12" s="17">
        <f t="shared" si="2"/>
        <v>0.19493908153701967</v>
      </c>
      <c r="U12" s="63" t="e">
        <f>R12*#REF!</f>
        <v>#REF!</v>
      </c>
      <c r="V12" s="46" t="e">
        <f t="shared" si="3"/>
        <v>#REF!</v>
      </c>
      <c r="W12" s="21" t="e">
        <f t="shared" si="4"/>
        <v>#REF!</v>
      </c>
    </row>
    <row r="13" spans="1:23" ht="25.5" x14ac:dyDescent="0.25">
      <c r="A13" s="53" t="s">
        <v>85</v>
      </c>
      <c r="B13" s="68">
        <v>1640.95</v>
      </c>
      <c r="C13" s="40"/>
      <c r="D13" s="66">
        <v>2707.74</v>
      </c>
      <c r="E13" s="66">
        <v>2093.67</v>
      </c>
      <c r="F13" s="18">
        <v>1962.4</v>
      </c>
      <c r="G13" s="12">
        <v>2664.39</v>
      </c>
      <c r="H13" s="67">
        <v>1553.46</v>
      </c>
      <c r="I13" s="68">
        <v>1640.95</v>
      </c>
      <c r="J13" s="18">
        <v>1962.4</v>
      </c>
      <c r="K13" s="40">
        <v>1697</v>
      </c>
      <c r="L13" s="40">
        <v>1962.4</v>
      </c>
      <c r="M13" s="41">
        <v>1655.52</v>
      </c>
      <c r="N13" s="5">
        <v>2217.9</v>
      </c>
      <c r="O13" s="19">
        <v>1640.95</v>
      </c>
      <c r="P13" s="20" t="e">
        <f>O13*#REF!</f>
        <v>#REF!</v>
      </c>
      <c r="Q13" s="56">
        <f t="shared" si="0"/>
        <v>1953.8253846153848</v>
      </c>
      <c r="R13" s="62">
        <v>1962.4</v>
      </c>
      <c r="S13" s="16">
        <f t="shared" si="1"/>
        <v>321.45000000000005</v>
      </c>
      <c r="T13" s="17">
        <f t="shared" si="2"/>
        <v>0.16380452507134124</v>
      </c>
      <c r="U13" s="63" t="e">
        <f>R13*#REF!</f>
        <v>#REF!</v>
      </c>
      <c r="V13" s="46" t="e">
        <f t="shared" si="3"/>
        <v>#REF!</v>
      </c>
      <c r="W13" s="21" t="e">
        <f t="shared" si="4"/>
        <v>#REF!</v>
      </c>
    </row>
    <row r="14" spans="1:23" ht="25.5" x14ac:dyDescent="0.25">
      <c r="A14" s="53" t="s">
        <v>107</v>
      </c>
      <c r="B14" s="68">
        <v>1640.95</v>
      </c>
      <c r="C14" s="40"/>
      <c r="D14" s="66">
        <v>2707.74</v>
      </c>
      <c r="E14" s="66">
        <v>2093.67</v>
      </c>
      <c r="F14" s="18">
        <v>1962.4</v>
      </c>
      <c r="G14" s="12">
        <v>2664.39</v>
      </c>
      <c r="H14" s="67">
        <v>1553.46</v>
      </c>
      <c r="I14" s="68">
        <v>1640.95</v>
      </c>
      <c r="J14" s="18">
        <v>1962.4</v>
      </c>
      <c r="K14" s="40">
        <v>1697</v>
      </c>
      <c r="L14" s="40">
        <v>1962.4</v>
      </c>
      <c r="M14" s="41">
        <v>1655.52</v>
      </c>
      <c r="N14" s="5">
        <v>2276.65</v>
      </c>
      <c r="O14" s="19">
        <v>1640.95</v>
      </c>
      <c r="P14" s="20" t="e">
        <f>O14*#REF!</f>
        <v>#REF!</v>
      </c>
      <c r="Q14" s="56">
        <f t="shared" si="0"/>
        <v>1958.3446153846157</v>
      </c>
      <c r="R14" s="62">
        <v>1962.4</v>
      </c>
      <c r="S14" s="16">
        <f t="shared" si="1"/>
        <v>321.45000000000005</v>
      </c>
      <c r="T14" s="17">
        <f t="shared" si="2"/>
        <v>0.16380452507134124</v>
      </c>
      <c r="U14" s="63" t="e">
        <f>R14*#REF!</f>
        <v>#REF!</v>
      </c>
      <c r="V14" s="46" t="e">
        <f t="shared" si="3"/>
        <v>#REF!</v>
      </c>
      <c r="W14" s="21" t="e">
        <f t="shared" si="4"/>
        <v>#REF!</v>
      </c>
    </row>
    <row r="15" spans="1:23" ht="25.5" x14ac:dyDescent="0.25">
      <c r="A15" s="53" t="s">
        <v>108</v>
      </c>
      <c r="B15" s="50">
        <v>1640.95</v>
      </c>
      <c r="C15" s="40">
        <v>1846.81</v>
      </c>
      <c r="D15" s="66">
        <v>2707.74</v>
      </c>
      <c r="E15" s="66">
        <v>2093.67</v>
      </c>
      <c r="F15" s="18">
        <v>2112</v>
      </c>
      <c r="G15" s="12">
        <v>2664.39</v>
      </c>
      <c r="H15" s="40">
        <v>1553.46</v>
      </c>
      <c r="I15" s="40">
        <v>1640.95</v>
      </c>
      <c r="J15" s="18">
        <v>2112</v>
      </c>
      <c r="K15" s="40">
        <v>1697</v>
      </c>
      <c r="L15" s="40">
        <v>1962.4</v>
      </c>
      <c r="M15" s="41">
        <v>1655.52</v>
      </c>
      <c r="N15" s="5">
        <v>2718.08</v>
      </c>
      <c r="O15" s="19">
        <v>1640.95</v>
      </c>
      <c r="P15" s="20" t="e">
        <f>O15*#REF!</f>
        <v>#REF!</v>
      </c>
      <c r="Q15" s="56">
        <f t="shared" si="0"/>
        <v>2003.2800000000002</v>
      </c>
      <c r="R15" s="62">
        <v>2112</v>
      </c>
      <c r="S15" s="16">
        <f t="shared" si="1"/>
        <v>471.04999999999995</v>
      </c>
      <c r="T15" s="17">
        <f t="shared" si="2"/>
        <v>0.22303503787878787</v>
      </c>
      <c r="U15" s="63" t="e">
        <f>R15*#REF!</f>
        <v>#REF!</v>
      </c>
      <c r="V15" s="46" t="e">
        <f t="shared" si="3"/>
        <v>#REF!</v>
      </c>
      <c r="W15" s="21" t="e">
        <f t="shared" si="4"/>
        <v>#REF!</v>
      </c>
    </row>
    <row r="16" spans="1:23" ht="25.5" x14ac:dyDescent="0.25">
      <c r="A16" s="53" t="s">
        <v>109</v>
      </c>
      <c r="B16" s="50">
        <v>1640.93</v>
      </c>
      <c r="C16" s="40">
        <v>2021.8</v>
      </c>
      <c r="D16" s="66">
        <v>2707.74</v>
      </c>
      <c r="E16" s="66">
        <v>2093.67</v>
      </c>
      <c r="F16" s="18">
        <v>1962.4</v>
      </c>
      <c r="G16" s="12">
        <v>2664.39</v>
      </c>
      <c r="H16" s="40">
        <v>1553.46</v>
      </c>
      <c r="I16" s="40">
        <v>1640.95</v>
      </c>
      <c r="J16" s="18">
        <v>1962.4</v>
      </c>
      <c r="K16" s="40">
        <v>1697</v>
      </c>
      <c r="L16" s="40">
        <v>1962.4</v>
      </c>
      <c r="M16" s="41">
        <v>1655.52</v>
      </c>
      <c r="N16" s="5">
        <v>2273.77</v>
      </c>
      <c r="O16" s="19">
        <v>1640.95</v>
      </c>
      <c r="P16" s="20" t="e">
        <f>O16*#REF!</f>
        <v>#REF!</v>
      </c>
      <c r="Q16" s="56">
        <f t="shared" si="0"/>
        <v>1962.6700000000003</v>
      </c>
      <c r="R16" s="62">
        <v>1962.4</v>
      </c>
      <c r="S16" s="16">
        <f t="shared" si="1"/>
        <v>321.45000000000005</v>
      </c>
      <c r="T16" s="17">
        <f t="shared" si="2"/>
        <v>0.16380452507134124</v>
      </c>
      <c r="U16" s="63" t="e">
        <f>R16*#REF!</f>
        <v>#REF!</v>
      </c>
      <c r="V16" s="46" t="e">
        <f t="shared" si="3"/>
        <v>#REF!</v>
      </c>
      <c r="W16" s="21" t="e">
        <f t="shared" si="4"/>
        <v>#REF!</v>
      </c>
    </row>
    <row r="17" spans="1:23" ht="25.5" x14ac:dyDescent="0.25">
      <c r="A17" s="53" t="s">
        <v>110</v>
      </c>
      <c r="B17" s="50">
        <v>1640.93</v>
      </c>
      <c r="C17" s="40">
        <v>1734.43</v>
      </c>
      <c r="D17" s="66">
        <v>2707.74</v>
      </c>
      <c r="E17" s="66">
        <v>2093.67</v>
      </c>
      <c r="F17" s="18">
        <v>1962.4</v>
      </c>
      <c r="G17" s="12">
        <v>2664.39</v>
      </c>
      <c r="H17" s="40">
        <v>1553.46</v>
      </c>
      <c r="I17" s="40">
        <v>1640.95</v>
      </c>
      <c r="J17" s="18">
        <v>1962.4</v>
      </c>
      <c r="K17" s="40">
        <v>1697</v>
      </c>
      <c r="L17" s="40">
        <v>1962.4</v>
      </c>
      <c r="M17" s="41">
        <v>1655.52</v>
      </c>
      <c r="N17" s="5">
        <v>2128.62</v>
      </c>
      <c r="O17" s="19">
        <v>1640.95</v>
      </c>
      <c r="P17" s="20" t="e">
        <f>O17*#REF!</f>
        <v>#REF!</v>
      </c>
      <c r="Q17" s="56">
        <f t="shared" si="0"/>
        <v>1931.7757142857147</v>
      </c>
      <c r="R17" s="62">
        <v>1962.4</v>
      </c>
      <c r="S17" s="16">
        <f t="shared" si="1"/>
        <v>321.45000000000005</v>
      </c>
      <c r="T17" s="17">
        <f t="shared" si="2"/>
        <v>0.16380452507134124</v>
      </c>
      <c r="U17" s="63" t="e">
        <f>R17*#REF!</f>
        <v>#REF!</v>
      </c>
      <c r="V17" s="46" t="e">
        <f t="shared" si="3"/>
        <v>#REF!</v>
      </c>
      <c r="W17" s="21" t="e">
        <f t="shared" si="4"/>
        <v>#REF!</v>
      </c>
    </row>
    <row r="18" spans="1:23" ht="25.5" x14ac:dyDescent="0.25">
      <c r="A18" s="53" t="s">
        <v>110</v>
      </c>
      <c r="B18" s="50">
        <v>1640.95</v>
      </c>
      <c r="C18" s="40">
        <v>1734.43</v>
      </c>
      <c r="D18" s="66">
        <v>2707.74</v>
      </c>
      <c r="E18" s="66">
        <v>2093.67</v>
      </c>
      <c r="F18" s="18">
        <v>1962.4</v>
      </c>
      <c r="G18" s="12">
        <v>2664.39</v>
      </c>
      <c r="H18" s="40">
        <v>1553.46</v>
      </c>
      <c r="I18" s="40">
        <v>1640.95</v>
      </c>
      <c r="J18" s="18">
        <v>1962.4</v>
      </c>
      <c r="K18" s="40">
        <v>1697</v>
      </c>
      <c r="L18" s="40">
        <v>1962.4</v>
      </c>
      <c r="M18" s="41">
        <v>1655.52</v>
      </c>
      <c r="N18" s="5">
        <v>2128.62</v>
      </c>
      <c r="O18" s="19">
        <v>1640.95</v>
      </c>
      <c r="P18" s="20" t="e">
        <f>O18*#REF!</f>
        <v>#REF!</v>
      </c>
      <c r="Q18" s="56">
        <f t="shared" si="0"/>
        <v>1931.7771428571432</v>
      </c>
      <c r="R18" s="62">
        <v>1962.4</v>
      </c>
      <c r="S18" s="16">
        <f t="shared" si="1"/>
        <v>321.45000000000005</v>
      </c>
      <c r="T18" s="17">
        <f t="shared" si="2"/>
        <v>0.16380452507134124</v>
      </c>
      <c r="U18" s="63" t="e">
        <f>R18*#REF!</f>
        <v>#REF!</v>
      </c>
      <c r="V18" s="46" t="e">
        <f t="shared" si="3"/>
        <v>#REF!</v>
      </c>
      <c r="W18" s="21" t="e">
        <f t="shared" si="4"/>
        <v>#REF!</v>
      </c>
    </row>
    <row r="19" spans="1:23" ht="25.5" x14ac:dyDescent="0.25">
      <c r="A19" s="53" t="s">
        <v>111</v>
      </c>
      <c r="B19" s="72">
        <v>1640.95</v>
      </c>
      <c r="C19" s="40">
        <v>1863.59</v>
      </c>
      <c r="D19" s="66">
        <v>2707.74</v>
      </c>
      <c r="E19" s="66">
        <v>2093.67</v>
      </c>
      <c r="F19" s="18">
        <v>2112</v>
      </c>
      <c r="G19" s="12">
        <v>2664.39</v>
      </c>
      <c r="H19" s="40">
        <v>1553.46</v>
      </c>
      <c r="I19" s="40">
        <v>1640.95</v>
      </c>
      <c r="J19" s="18">
        <v>2112</v>
      </c>
      <c r="K19" s="40">
        <v>1697</v>
      </c>
      <c r="L19" s="40">
        <v>1962.4</v>
      </c>
      <c r="M19" s="41">
        <v>1655.52</v>
      </c>
      <c r="N19" s="5">
        <v>2436.1799999999998</v>
      </c>
      <c r="O19" s="19">
        <v>1640.95</v>
      </c>
      <c r="P19" s="20" t="e">
        <f>O19*#REF!</f>
        <v>#REF!</v>
      </c>
      <c r="Q19" s="56">
        <f t="shared" si="0"/>
        <v>1984.3428571428574</v>
      </c>
      <c r="R19" s="62">
        <v>2112</v>
      </c>
      <c r="S19" s="16">
        <f t="shared" si="1"/>
        <v>471.04999999999995</v>
      </c>
      <c r="T19" s="17">
        <f t="shared" si="2"/>
        <v>0.22303503787878787</v>
      </c>
      <c r="U19" s="63" t="e">
        <f>R19*#REF!</f>
        <v>#REF!</v>
      </c>
      <c r="V19" s="46" t="e">
        <f t="shared" si="3"/>
        <v>#REF!</v>
      </c>
      <c r="W19" s="21" t="e">
        <f t="shared" si="4"/>
        <v>#REF!</v>
      </c>
    </row>
    <row r="20" spans="1:23" ht="25.5" x14ac:dyDescent="0.25">
      <c r="A20" s="53" t="s">
        <v>112</v>
      </c>
      <c r="B20" s="72">
        <v>1640.95</v>
      </c>
      <c r="C20" s="66">
        <v>1697</v>
      </c>
      <c r="D20" s="66">
        <v>2707.74</v>
      </c>
      <c r="E20" s="66">
        <v>2093.67</v>
      </c>
      <c r="F20" s="18">
        <v>1905.2</v>
      </c>
      <c r="G20" s="12">
        <v>2664.39</v>
      </c>
      <c r="H20" s="66">
        <v>1553.46</v>
      </c>
      <c r="I20" s="66">
        <v>1640.95</v>
      </c>
      <c r="J20" s="18">
        <v>1905.2</v>
      </c>
      <c r="K20" s="40">
        <v>1697</v>
      </c>
      <c r="L20" s="40">
        <v>1962.4</v>
      </c>
      <c r="M20" s="41">
        <v>1655.52</v>
      </c>
      <c r="N20" s="5">
        <v>2162.8000000000002</v>
      </c>
      <c r="O20" s="19">
        <v>1640.95</v>
      </c>
      <c r="P20" s="20" t="e">
        <f>O20*#REF!</f>
        <v>#REF!</v>
      </c>
      <c r="Q20" s="56">
        <f t="shared" si="0"/>
        <v>1923.3735714285717</v>
      </c>
      <c r="R20" s="62">
        <v>1905.2</v>
      </c>
      <c r="S20" s="16">
        <f t="shared" si="1"/>
        <v>264.25</v>
      </c>
      <c r="T20" s="17">
        <f t="shared" si="2"/>
        <v>0.13869934914969562</v>
      </c>
      <c r="U20" s="63" t="e">
        <f>R20*#REF!</f>
        <v>#REF!</v>
      </c>
      <c r="V20" s="46" t="e">
        <f t="shared" si="3"/>
        <v>#REF!</v>
      </c>
      <c r="W20" s="21" t="e">
        <f t="shared" si="4"/>
        <v>#REF!</v>
      </c>
    </row>
    <row r="21" spans="1:23" ht="25.5" x14ac:dyDescent="0.25">
      <c r="A21" s="53" t="s">
        <v>86</v>
      </c>
      <c r="B21" s="50">
        <v>1664.03</v>
      </c>
      <c r="C21" s="66">
        <v>1697</v>
      </c>
      <c r="D21" s="66">
        <v>2707.74</v>
      </c>
      <c r="E21" s="66">
        <v>2093.67</v>
      </c>
      <c r="F21" s="18">
        <v>1962.4</v>
      </c>
      <c r="G21" s="12">
        <v>2825.88</v>
      </c>
      <c r="H21" s="40">
        <v>1553.46</v>
      </c>
      <c r="I21" s="40">
        <v>1664.03</v>
      </c>
      <c r="J21" s="18">
        <v>1962.4</v>
      </c>
      <c r="K21" s="40">
        <v>1697</v>
      </c>
      <c r="L21" s="40">
        <v>1962.4</v>
      </c>
      <c r="M21" s="41">
        <v>1655.52</v>
      </c>
      <c r="N21" s="5">
        <v>2734.27</v>
      </c>
      <c r="O21" s="19">
        <v>1664.03</v>
      </c>
      <c r="P21" s="20" t="e">
        <f>O21*#REF!</f>
        <v>#REF!</v>
      </c>
      <c r="Q21" s="56">
        <f t="shared" si="0"/>
        <v>1988.845</v>
      </c>
      <c r="R21" s="62">
        <v>1962.4</v>
      </c>
      <c r="S21" s="16">
        <f t="shared" si="1"/>
        <v>298.37000000000012</v>
      </c>
      <c r="T21" s="17">
        <f t="shared" si="2"/>
        <v>0.15204341622503059</v>
      </c>
      <c r="U21" s="63" t="e">
        <f>R21*#REF!</f>
        <v>#REF!</v>
      </c>
      <c r="V21" s="46" t="e">
        <f t="shared" si="3"/>
        <v>#REF!</v>
      </c>
      <c r="W21" s="21" t="e">
        <f t="shared" si="4"/>
        <v>#REF!</v>
      </c>
    </row>
    <row r="22" spans="1:23" ht="25.5" x14ac:dyDescent="0.25">
      <c r="A22" s="53" t="s">
        <v>86</v>
      </c>
      <c r="B22" s="50">
        <v>1664.03</v>
      </c>
      <c r="C22" s="66">
        <v>1697</v>
      </c>
      <c r="D22" s="66">
        <v>2707.74</v>
      </c>
      <c r="E22" s="66">
        <v>2093.67</v>
      </c>
      <c r="F22" s="18">
        <v>1962.4</v>
      </c>
      <c r="G22" s="12">
        <v>2825.88</v>
      </c>
      <c r="H22" s="40">
        <v>1553.46</v>
      </c>
      <c r="I22" s="40">
        <v>1664.03</v>
      </c>
      <c r="J22" s="18">
        <v>1962.4</v>
      </c>
      <c r="K22" s="40">
        <v>1697</v>
      </c>
      <c r="L22" s="40">
        <v>1962.4</v>
      </c>
      <c r="M22" s="41">
        <v>1655.52</v>
      </c>
      <c r="N22" s="5">
        <v>2734.27</v>
      </c>
      <c r="O22" s="19">
        <v>1664.03</v>
      </c>
      <c r="P22" s="20" t="e">
        <f>O22*#REF!</f>
        <v>#REF!</v>
      </c>
      <c r="Q22" s="56">
        <f t="shared" si="0"/>
        <v>1988.845</v>
      </c>
      <c r="R22" s="62">
        <v>1962.4</v>
      </c>
      <c r="S22" s="16">
        <f t="shared" si="1"/>
        <v>298.37000000000012</v>
      </c>
      <c r="T22" s="17">
        <f t="shared" si="2"/>
        <v>0.15204341622503059</v>
      </c>
      <c r="U22" s="63" t="e">
        <f>R22*#REF!</f>
        <v>#REF!</v>
      </c>
      <c r="V22" s="46" t="e">
        <f t="shared" si="3"/>
        <v>#REF!</v>
      </c>
      <c r="W22" s="21" t="e">
        <f t="shared" si="4"/>
        <v>#REF!</v>
      </c>
    </row>
    <row r="23" spans="1:23" ht="25.5" x14ac:dyDescent="0.25">
      <c r="A23" s="53" t="s">
        <v>113</v>
      </c>
      <c r="B23" s="50">
        <v>1664.03</v>
      </c>
      <c r="C23" s="66">
        <v>1697</v>
      </c>
      <c r="D23" s="66">
        <v>2707.74</v>
      </c>
      <c r="E23" s="66">
        <v>2093.67</v>
      </c>
      <c r="F23" s="18">
        <v>1962.4</v>
      </c>
      <c r="G23" s="12">
        <v>2825.88</v>
      </c>
      <c r="H23" s="40">
        <v>1553.46</v>
      </c>
      <c r="I23" s="40">
        <v>1664.03</v>
      </c>
      <c r="J23" s="18">
        <v>1962.4</v>
      </c>
      <c r="K23" s="40">
        <v>1697</v>
      </c>
      <c r="L23" s="40">
        <v>1962.4</v>
      </c>
      <c r="M23" s="41">
        <v>1655.52</v>
      </c>
      <c r="N23" s="5">
        <v>2734.27</v>
      </c>
      <c r="O23" s="19">
        <v>1664.03</v>
      </c>
      <c r="P23" s="20" t="e">
        <f>O23*#REF!</f>
        <v>#REF!</v>
      </c>
      <c r="Q23" s="56">
        <f t="shared" si="0"/>
        <v>1988.845</v>
      </c>
      <c r="R23" s="62">
        <v>1962.4</v>
      </c>
      <c r="S23" s="16">
        <f t="shared" si="1"/>
        <v>298.37000000000012</v>
      </c>
      <c r="T23" s="17">
        <f t="shared" si="2"/>
        <v>0.15204341622503059</v>
      </c>
      <c r="U23" s="63" t="e">
        <f>R23*#REF!</f>
        <v>#REF!</v>
      </c>
      <c r="V23" s="46" t="e">
        <f t="shared" si="3"/>
        <v>#REF!</v>
      </c>
      <c r="W23" s="21" t="e">
        <f t="shared" si="4"/>
        <v>#REF!</v>
      </c>
    </row>
    <row r="24" spans="1:23" ht="25.5" x14ac:dyDescent="0.25">
      <c r="A24" s="53" t="s">
        <v>114</v>
      </c>
      <c r="B24" s="51">
        <v>1664.03</v>
      </c>
      <c r="C24" s="40">
        <v>1697</v>
      </c>
      <c r="D24" s="66">
        <v>2707.74</v>
      </c>
      <c r="E24" s="66">
        <v>2093.67</v>
      </c>
      <c r="F24" s="18">
        <v>1962.4</v>
      </c>
      <c r="G24" s="12">
        <v>2825.88</v>
      </c>
      <c r="H24" s="40">
        <v>1553.46</v>
      </c>
      <c r="I24" s="40">
        <v>1664.03</v>
      </c>
      <c r="J24" s="18">
        <v>1962.4</v>
      </c>
      <c r="K24" s="40">
        <v>1697</v>
      </c>
      <c r="L24" s="40">
        <v>1962.4</v>
      </c>
      <c r="M24" s="41">
        <v>1655.52</v>
      </c>
      <c r="N24" s="5">
        <v>2156.21</v>
      </c>
      <c r="O24" s="19">
        <v>1664.03</v>
      </c>
      <c r="P24" s="20" t="e">
        <f>O24*#REF!</f>
        <v>#REF!</v>
      </c>
      <c r="Q24" s="56">
        <f t="shared" si="0"/>
        <v>1947.5550000000001</v>
      </c>
      <c r="R24" s="62">
        <v>1962.4</v>
      </c>
      <c r="S24" s="16">
        <f t="shared" si="1"/>
        <v>298.37000000000012</v>
      </c>
      <c r="T24" s="17">
        <f t="shared" si="2"/>
        <v>0.15204341622503059</v>
      </c>
      <c r="U24" s="63" t="e">
        <f>R24*#REF!</f>
        <v>#REF!</v>
      </c>
      <c r="V24" s="46" t="e">
        <f t="shared" si="3"/>
        <v>#REF!</v>
      </c>
      <c r="W24" s="21" t="e">
        <f t="shared" si="4"/>
        <v>#REF!</v>
      </c>
    </row>
    <row r="25" spans="1:23" ht="25.5" x14ac:dyDescent="0.25">
      <c r="A25" s="53" t="s">
        <v>115</v>
      </c>
      <c r="B25" s="51">
        <v>1664.03</v>
      </c>
      <c r="C25" s="40">
        <v>1697</v>
      </c>
      <c r="D25" s="66">
        <v>2707.74</v>
      </c>
      <c r="E25" s="66">
        <v>2093.67</v>
      </c>
      <c r="F25" s="18">
        <v>1962.4</v>
      </c>
      <c r="G25" s="12">
        <v>2825.88</v>
      </c>
      <c r="H25" s="40">
        <v>1553.46</v>
      </c>
      <c r="I25" s="40">
        <v>1664.03</v>
      </c>
      <c r="J25" s="18">
        <v>1962.4</v>
      </c>
      <c r="K25" s="40">
        <v>1697</v>
      </c>
      <c r="L25" s="40">
        <v>1962.4</v>
      </c>
      <c r="M25" s="41">
        <v>1655.52</v>
      </c>
      <c r="N25" s="5">
        <v>2156.21</v>
      </c>
      <c r="O25" s="19">
        <v>1664.03</v>
      </c>
      <c r="P25" s="20" t="e">
        <f>O25*#REF!</f>
        <v>#REF!</v>
      </c>
      <c r="Q25" s="56">
        <f t="shared" si="0"/>
        <v>1947.5550000000001</v>
      </c>
      <c r="R25" s="62">
        <v>1962.4</v>
      </c>
      <c r="S25" s="16">
        <f t="shared" si="1"/>
        <v>298.37000000000012</v>
      </c>
      <c r="T25" s="17">
        <f t="shared" si="2"/>
        <v>0.15204341622503059</v>
      </c>
      <c r="U25" s="63" t="e">
        <f>R25*#REF!</f>
        <v>#REF!</v>
      </c>
      <c r="V25" s="46" t="e">
        <f t="shared" si="3"/>
        <v>#REF!</v>
      </c>
      <c r="W25" s="21" t="e">
        <f t="shared" si="4"/>
        <v>#REF!</v>
      </c>
    </row>
    <row r="26" spans="1:23" ht="25.5" x14ac:dyDescent="0.25">
      <c r="A26" s="53" t="s">
        <v>115</v>
      </c>
      <c r="B26" s="51">
        <v>1664.03</v>
      </c>
      <c r="C26" s="40">
        <v>1697</v>
      </c>
      <c r="D26" s="66">
        <v>2707.74</v>
      </c>
      <c r="E26" s="66">
        <v>2093.67</v>
      </c>
      <c r="F26" s="18">
        <v>1962.4</v>
      </c>
      <c r="G26" s="12">
        <v>2825.88</v>
      </c>
      <c r="H26" s="66">
        <v>1553.46</v>
      </c>
      <c r="I26" s="40">
        <v>1664.03</v>
      </c>
      <c r="J26" s="18">
        <v>1962.4</v>
      </c>
      <c r="K26" s="40">
        <v>1697</v>
      </c>
      <c r="L26" s="40">
        <v>1962.4</v>
      </c>
      <c r="M26" s="41">
        <v>1655.52</v>
      </c>
      <c r="N26" s="5">
        <v>2156.21</v>
      </c>
      <c r="O26" s="19">
        <v>1664.03</v>
      </c>
      <c r="P26" s="20" t="e">
        <f>O26*#REF!</f>
        <v>#REF!</v>
      </c>
      <c r="Q26" s="56">
        <f t="shared" si="0"/>
        <v>1947.5550000000001</v>
      </c>
      <c r="R26" s="62">
        <v>1962.4</v>
      </c>
      <c r="S26" s="16">
        <f t="shared" si="1"/>
        <v>298.37000000000012</v>
      </c>
      <c r="T26" s="17">
        <f t="shared" si="2"/>
        <v>0.15204341622503059</v>
      </c>
      <c r="U26" s="63" t="e">
        <f>R26*#REF!</f>
        <v>#REF!</v>
      </c>
      <c r="V26" s="46" t="e">
        <f t="shared" si="3"/>
        <v>#REF!</v>
      </c>
      <c r="W26" s="21" t="e">
        <f t="shared" si="4"/>
        <v>#REF!</v>
      </c>
    </row>
    <row r="27" spans="1:23" x14ac:dyDescent="0.25">
      <c r="A27" s="53" t="s">
        <v>116</v>
      </c>
      <c r="B27" s="73">
        <v>1664.03</v>
      </c>
      <c r="C27" s="40">
        <v>1697</v>
      </c>
      <c r="D27" s="66">
        <v>2707.74</v>
      </c>
      <c r="E27" s="66">
        <v>2093.67</v>
      </c>
      <c r="F27" s="18">
        <v>1905.2</v>
      </c>
      <c r="G27" s="12">
        <v>2825.88</v>
      </c>
      <c r="H27" s="66">
        <v>1553.46</v>
      </c>
      <c r="I27" s="40">
        <v>1664.03</v>
      </c>
      <c r="J27" s="18">
        <v>1905.2</v>
      </c>
      <c r="K27" s="40">
        <v>1697</v>
      </c>
      <c r="L27" s="40">
        <v>1962.4</v>
      </c>
      <c r="M27" s="41">
        <v>1655.52</v>
      </c>
      <c r="N27" s="5">
        <v>2217.9</v>
      </c>
      <c r="O27" s="19">
        <v>1640.95</v>
      </c>
      <c r="P27" s="20" t="e">
        <f>O27*#REF!</f>
        <v>#REF!</v>
      </c>
      <c r="Q27" s="56">
        <f t="shared" si="0"/>
        <v>1942.1414285714288</v>
      </c>
      <c r="R27" s="62">
        <v>1905.2</v>
      </c>
      <c r="S27" s="16">
        <f t="shared" si="1"/>
        <v>264.25</v>
      </c>
      <c r="T27" s="17">
        <f t="shared" si="2"/>
        <v>0.13869934914969562</v>
      </c>
      <c r="U27" s="63" t="e">
        <f>R27*#REF!</f>
        <v>#REF!</v>
      </c>
      <c r="V27" s="46" t="e">
        <f t="shared" si="3"/>
        <v>#REF!</v>
      </c>
      <c r="W27" s="21" t="e">
        <f t="shared" si="4"/>
        <v>#REF!</v>
      </c>
    </row>
    <row r="28" spans="1:23" ht="25.5" x14ac:dyDescent="0.25">
      <c r="A28" s="53" t="s">
        <v>87</v>
      </c>
      <c r="B28" s="50">
        <v>2191.79</v>
      </c>
      <c r="C28" s="66">
        <v>2875.04</v>
      </c>
      <c r="D28" s="66"/>
      <c r="E28" s="66"/>
      <c r="F28" s="18">
        <v>2714.8</v>
      </c>
      <c r="G28" s="12">
        <v>3091.07</v>
      </c>
      <c r="H28" s="40">
        <v>2863.93</v>
      </c>
      <c r="I28" s="40">
        <v>3900</v>
      </c>
      <c r="J28" s="18">
        <v>2714.8</v>
      </c>
      <c r="K28" s="40">
        <v>2875.04</v>
      </c>
      <c r="L28" s="40">
        <v>4485.8</v>
      </c>
      <c r="M28" s="41">
        <v>2863.93</v>
      </c>
      <c r="N28" s="5">
        <v>6835.37</v>
      </c>
      <c r="O28" s="19">
        <v>2191.79</v>
      </c>
      <c r="P28" s="20" t="e">
        <f>O28*#REF!</f>
        <v>#REF!</v>
      </c>
      <c r="Q28" s="56">
        <f t="shared" si="0"/>
        <v>3300.28</v>
      </c>
      <c r="R28" s="62">
        <v>2714.8</v>
      </c>
      <c r="S28" s="16">
        <f t="shared" si="1"/>
        <v>523.01000000000022</v>
      </c>
      <c r="T28" s="17">
        <f t="shared" si="2"/>
        <v>0.19265139236776196</v>
      </c>
      <c r="U28" s="63" t="e">
        <f>R28*#REF!</f>
        <v>#REF!</v>
      </c>
      <c r="V28" s="46" t="e">
        <f t="shared" si="3"/>
        <v>#REF!</v>
      </c>
      <c r="W28" s="21" t="e">
        <f t="shared" si="4"/>
        <v>#REF!</v>
      </c>
    </row>
    <row r="29" spans="1:23" ht="25.5" x14ac:dyDescent="0.25">
      <c r="A29" s="53" t="s">
        <v>117</v>
      </c>
      <c r="B29" s="50">
        <v>2191.79</v>
      </c>
      <c r="C29" s="66">
        <v>2875.04</v>
      </c>
      <c r="D29" s="66"/>
      <c r="E29" s="66"/>
      <c r="F29" s="18">
        <v>2714.8</v>
      </c>
      <c r="G29" s="12">
        <v>3091.07</v>
      </c>
      <c r="H29" s="40">
        <v>2863.93</v>
      </c>
      <c r="I29" s="40">
        <v>3900</v>
      </c>
      <c r="J29" s="18">
        <v>2714.8</v>
      </c>
      <c r="K29" s="40">
        <v>2875.04</v>
      </c>
      <c r="L29" s="40">
        <v>4485.8</v>
      </c>
      <c r="M29" s="41">
        <v>2863.93</v>
      </c>
      <c r="N29" s="5">
        <v>6835.37</v>
      </c>
      <c r="O29" s="19">
        <v>2191.79</v>
      </c>
      <c r="P29" s="20" t="e">
        <f>O29*#REF!</f>
        <v>#REF!</v>
      </c>
      <c r="Q29" s="56">
        <f t="shared" si="0"/>
        <v>3300.28</v>
      </c>
      <c r="R29" s="62">
        <v>2714.8</v>
      </c>
      <c r="S29" s="16">
        <f t="shared" si="1"/>
        <v>523.01000000000022</v>
      </c>
      <c r="T29" s="17">
        <f t="shared" si="2"/>
        <v>0.19265139236776196</v>
      </c>
      <c r="U29" s="63" t="e">
        <f>R29*#REF!</f>
        <v>#REF!</v>
      </c>
      <c r="V29" s="46" t="e">
        <f t="shared" si="3"/>
        <v>#REF!</v>
      </c>
      <c r="W29" s="21" t="e">
        <f t="shared" si="4"/>
        <v>#REF!</v>
      </c>
    </row>
    <row r="30" spans="1:23" ht="25.5" x14ac:dyDescent="0.25">
      <c r="A30" s="53" t="s">
        <v>118</v>
      </c>
      <c r="B30" s="50">
        <v>2191.79</v>
      </c>
      <c r="C30" s="66">
        <v>2875.04</v>
      </c>
      <c r="D30" s="66"/>
      <c r="E30" s="66"/>
      <c r="F30" s="18">
        <v>2714.8</v>
      </c>
      <c r="G30" s="12">
        <v>3091.07</v>
      </c>
      <c r="H30" s="40">
        <v>2863.93</v>
      </c>
      <c r="I30" s="40">
        <v>3900</v>
      </c>
      <c r="J30" s="18">
        <v>2714.8</v>
      </c>
      <c r="K30" s="40">
        <v>2875.04</v>
      </c>
      <c r="L30" s="40">
        <v>4485.8</v>
      </c>
      <c r="M30" s="41">
        <v>2863.93</v>
      </c>
      <c r="N30" s="5">
        <v>6835.37</v>
      </c>
      <c r="O30" s="19">
        <v>2191.79</v>
      </c>
      <c r="P30" s="20" t="e">
        <f>O30*#REF!</f>
        <v>#REF!</v>
      </c>
      <c r="Q30" s="56">
        <f t="shared" si="0"/>
        <v>3300.28</v>
      </c>
      <c r="R30" s="62">
        <v>2714.8</v>
      </c>
      <c r="S30" s="16">
        <f t="shared" si="1"/>
        <v>523.01000000000022</v>
      </c>
      <c r="T30" s="17">
        <f t="shared" si="2"/>
        <v>0.19265139236776196</v>
      </c>
      <c r="U30" s="63" t="e">
        <f>R30*#REF!</f>
        <v>#REF!</v>
      </c>
      <c r="V30" s="46" t="e">
        <f t="shared" si="3"/>
        <v>#REF!</v>
      </c>
      <c r="W30" s="21" t="e">
        <f t="shared" si="4"/>
        <v>#REF!</v>
      </c>
    </row>
    <row r="31" spans="1:23" ht="25.5" x14ac:dyDescent="0.25">
      <c r="A31" s="53" t="s">
        <v>88</v>
      </c>
      <c r="B31" s="50"/>
      <c r="C31" s="40"/>
      <c r="D31" s="40"/>
      <c r="E31" s="40"/>
      <c r="F31" s="18">
        <v>4485.8</v>
      </c>
      <c r="G31" s="12"/>
      <c r="H31" s="40">
        <v>2010.15</v>
      </c>
      <c r="I31" s="40">
        <v>3632.98</v>
      </c>
      <c r="J31" s="70">
        <v>4485.8</v>
      </c>
      <c r="K31" s="40"/>
      <c r="L31" s="40"/>
      <c r="M31" s="41"/>
      <c r="N31" s="5">
        <v>4881.1400000000003</v>
      </c>
      <c r="O31" s="19">
        <v>2780.11</v>
      </c>
      <c r="P31" s="20" t="e">
        <f>O31*#REF!</f>
        <v>#REF!</v>
      </c>
      <c r="Q31" s="56">
        <f t="shared" si="0"/>
        <v>3712.6633333333334</v>
      </c>
      <c r="R31" s="62">
        <v>4485.8</v>
      </c>
      <c r="S31" s="16">
        <f t="shared" si="1"/>
        <v>1705.69</v>
      </c>
      <c r="T31" s="17">
        <f t="shared" si="2"/>
        <v>0.38024209728476521</v>
      </c>
      <c r="U31" s="63" t="e">
        <f>R31*#REF!</f>
        <v>#REF!</v>
      </c>
      <c r="V31" s="46" t="e">
        <f t="shared" si="3"/>
        <v>#REF!</v>
      </c>
      <c r="W31" s="21" t="e">
        <f t="shared" si="4"/>
        <v>#REF!</v>
      </c>
    </row>
    <row r="32" spans="1:23" ht="25.5" hidden="1" customHeight="1" x14ac:dyDescent="0.25">
      <c r="A32" s="53" t="s">
        <v>119</v>
      </c>
      <c r="B32" s="50"/>
      <c r="C32" s="40"/>
      <c r="D32" s="40"/>
      <c r="E32" s="40"/>
      <c r="F32" s="18">
        <v>4485.8</v>
      </c>
      <c r="G32" s="12"/>
      <c r="H32" s="40">
        <v>2010.15</v>
      </c>
      <c r="I32" s="40">
        <v>3632.98</v>
      </c>
      <c r="J32" s="70">
        <v>4485.8</v>
      </c>
      <c r="K32" s="40"/>
      <c r="L32" s="40"/>
      <c r="M32" s="41"/>
      <c r="N32" s="5">
        <v>4881.1400000000003</v>
      </c>
      <c r="O32" s="19">
        <v>2780.11</v>
      </c>
      <c r="P32" s="20" t="e">
        <f>O32*#REF!</f>
        <v>#REF!</v>
      </c>
      <c r="Q32" s="56">
        <f t="shared" si="0"/>
        <v>3712.6633333333334</v>
      </c>
      <c r="R32" s="62">
        <v>4485.8</v>
      </c>
      <c r="S32" s="16">
        <f t="shared" si="1"/>
        <v>1705.69</v>
      </c>
      <c r="T32" s="17">
        <f t="shared" si="2"/>
        <v>0.38024209728476521</v>
      </c>
      <c r="U32" s="63" t="e">
        <f>R32*#REF!</f>
        <v>#REF!</v>
      </c>
      <c r="V32" s="46" t="e">
        <f t="shared" si="3"/>
        <v>#REF!</v>
      </c>
      <c r="W32" s="21" t="e">
        <f t="shared" si="4"/>
        <v>#REF!</v>
      </c>
    </row>
    <row r="33" spans="1:23" ht="15.75" thickBot="1" x14ac:dyDescent="0.3">
      <c r="A33" s="54"/>
      <c r="B33" s="52"/>
      <c r="C33" s="42"/>
      <c r="D33" s="42"/>
      <c r="E33" s="42"/>
      <c r="F33" s="22"/>
      <c r="G33" s="43"/>
      <c r="H33" s="42"/>
      <c r="I33" s="42"/>
      <c r="J33" s="42"/>
      <c r="K33" s="42"/>
      <c r="L33" s="42"/>
      <c r="M33" s="44"/>
      <c r="N33" s="44"/>
      <c r="O33" s="23"/>
      <c r="P33" s="24" t="e">
        <f>SUM(P4:P32)</f>
        <v>#REF!</v>
      </c>
      <c r="Q33" s="57"/>
      <c r="R33" s="64"/>
      <c r="S33" s="25"/>
      <c r="T33" s="26"/>
      <c r="U33" s="65" t="e">
        <f>SUM(U4:U32)</f>
        <v>#REF!</v>
      </c>
      <c r="V33" s="47" t="e">
        <f t="shared" si="3"/>
        <v>#REF!</v>
      </c>
      <c r="W33" s="27" t="e">
        <f t="shared" si="4"/>
        <v>#REF!</v>
      </c>
    </row>
    <row r="35" spans="1:23" x14ac:dyDescent="0.25">
      <c r="A35" s="310" t="s">
        <v>89</v>
      </c>
      <c r="B35" s="310"/>
      <c r="C35" s="310"/>
      <c r="D35" s="310"/>
      <c r="E35" s="310"/>
      <c r="F35" s="310"/>
      <c r="G35" s="310"/>
      <c r="O35" s="36"/>
    </row>
    <row r="36" spans="1:23" x14ac:dyDescent="0.25">
      <c r="A36" s="1" t="s">
        <v>90</v>
      </c>
      <c r="J36" s="36" t="s">
        <v>120</v>
      </c>
    </row>
  </sheetData>
  <mergeCells count="2">
    <mergeCell ref="B2:W2"/>
    <mergeCell ref="A35:G35"/>
  </mergeCells>
  <pageMargins left="0.511811024" right="0.511811024" top="0.78740157499999996" bottom="0.78740157499999996" header="0.31496062000000002" footer="0.31496062000000002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4:B18"/>
  <sheetViews>
    <sheetView view="pageBreakPreview" zoomScaleNormal="100" zoomScaleSheetLayoutView="100" workbookViewId="0">
      <selection activeCell="G16" sqref="G16"/>
    </sheetView>
  </sheetViews>
  <sheetFormatPr defaultRowHeight="15" x14ac:dyDescent="0.25"/>
  <cols>
    <col min="1" max="1" width="56.28515625" customWidth="1"/>
    <col min="2" max="2" width="25.42578125" customWidth="1"/>
    <col min="8" max="8" width="9.140625" customWidth="1"/>
  </cols>
  <sheetData>
    <row r="4" spans="1:2" ht="15.75" x14ac:dyDescent="0.25">
      <c r="A4" s="6" t="s">
        <v>121</v>
      </c>
      <c r="B4" s="7">
        <v>8433</v>
      </c>
    </row>
    <row r="5" spans="1:2" ht="15.75" x14ac:dyDescent="0.25">
      <c r="A5" s="6" t="s">
        <v>122</v>
      </c>
      <c r="B5" s="7">
        <v>2266.9299999999998</v>
      </c>
    </row>
    <row r="6" spans="1:2" ht="15.75" x14ac:dyDescent="0.25">
      <c r="A6" s="6" t="s">
        <v>123</v>
      </c>
      <c r="B6" s="7">
        <v>3082.8</v>
      </c>
    </row>
    <row r="7" spans="1:2" ht="15.75" x14ac:dyDescent="0.25">
      <c r="A7" s="6" t="s">
        <v>124</v>
      </c>
      <c r="B7" s="7">
        <v>2266.9299999999998</v>
      </c>
    </row>
    <row r="8" spans="1:2" ht="15.75" x14ac:dyDescent="0.25">
      <c r="A8" s="6" t="s">
        <v>125</v>
      </c>
      <c r="B8" s="7">
        <v>2266.9299999999998</v>
      </c>
    </row>
    <row r="9" spans="1:2" ht="15.75" x14ac:dyDescent="0.25">
      <c r="A9" s="6" t="s">
        <v>126</v>
      </c>
      <c r="B9" s="7">
        <v>1243.67</v>
      </c>
    </row>
    <row r="10" spans="1:2" ht="15.75" x14ac:dyDescent="0.25">
      <c r="A10" s="6" t="s">
        <v>127</v>
      </c>
      <c r="B10" s="7">
        <v>1697</v>
      </c>
    </row>
    <row r="11" spans="1:2" ht="15.75" x14ac:dyDescent="0.25">
      <c r="A11" s="6" t="s">
        <v>128</v>
      </c>
      <c r="B11" s="7">
        <v>2021.8</v>
      </c>
    </row>
    <row r="12" spans="1:2" ht="15.75" x14ac:dyDescent="0.25">
      <c r="A12" s="6" t="s">
        <v>129</v>
      </c>
      <c r="B12" s="7">
        <v>1697</v>
      </c>
    </row>
    <row r="13" spans="1:2" ht="15.75" x14ac:dyDescent="0.25">
      <c r="A13" s="8" t="s">
        <v>130</v>
      </c>
      <c r="B13" s="7">
        <v>1734.43</v>
      </c>
    </row>
    <row r="14" spans="1:2" ht="15.75" x14ac:dyDescent="0.25">
      <c r="A14" s="6" t="s">
        <v>131</v>
      </c>
      <c r="B14" s="7">
        <v>1863.59</v>
      </c>
    </row>
    <row r="15" spans="1:2" ht="15.75" x14ac:dyDescent="0.25">
      <c r="A15" s="6" t="s">
        <v>132</v>
      </c>
      <c r="B15" s="7">
        <v>1846.81</v>
      </c>
    </row>
    <row r="16" spans="1:2" ht="15.75" x14ac:dyDescent="0.25">
      <c r="A16" s="6" t="s">
        <v>133</v>
      </c>
      <c r="B16" s="7">
        <v>2266.9299999999998</v>
      </c>
    </row>
    <row r="17" spans="1:2" ht="15.75" x14ac:dyDescent="0.25">
      <c r="A17" s="8" t="s">
        <v>134</v>
      </c>
      <c r="B17" s="7">
        <v>1230.7</v>
      </c>
    </row>
    <row r="18" spans="1:2" ht="15.75" x14ac:dyDescent="0.25">
      <c r="A18" s="8" t="s">
        <v>135</v>
      </c>
      <c r="B18" s="7">
        <v>1697</v>
      </c>
    </row>
  </sheetData>
  <pageMargins left="0.511811024" right="0.511811024" top="0.78740157499999996" bottom="0.78740157499999996" header="0.31496062000000002" footer="0.31496062000000002"/>
  <pageSetup paperSize="9" scale="9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61"/>
  <sheetViews>
    <sheetView topLeftCell="A19" zoomScaleNormal="100" workbookViewId="0">
      <selection activeCell="C55" sqref="C55"/>
    </sheetView>
  </sheetViews>
  <sheetFormatPr defaultRowHeight="15" x14ac:dyDescent="0.25"/>
  <cols>
    <col min="1" max="1" width="8.7109375" customWidth="1"/>
    <col min="2" max="2" width="29.140625" style="184" customWidth="1"/>
    <col min="3" max="3" width="13.85546875" style="3" bestFit="1" customWidth="1"/>
    <col min="4" max="5" width="14.7109375" style="3" bestFit="1" customWidth="1"/>
    <col min="6" max="6" width="16.42578125" style="3" bestFit="1" customWidth="1"/>
    <col min="7" max="9" width="16.42578125" customWidth="1"/>
    <col min="10" max="10" width="14.7109375" hidden="1" customWidth="1"/>
    <col min="11" max="11" width="16.28515625" hidden="1" customWidth="1"/>
    <col min="12" max="12" width="12.7109375" bestFit="1" customWidth="1"/>
    <col min="13" max="13" width="12.7109375" customWidth="1"/>
    <col min="14" max="14" width="13.7109375" customWidth="1"/>
    <col min="15" max="15" width="14.140625" customWidth="1"/>
    <col min="16" max="16" width="16.28515625" customWidth="1"/>
    <col min="17" max="17" width="17.7109375" bestFit="1" customWidth="1"/>
    <col min="18" max="18" width="16.7109375" bestFit="1" customWidth="1"/>
    <col min="19" max="19" width="17.7109375" bestFit="1" customWidth="1"/>
    <col min="20" max="20" width="16.85546875" bestFit="1" customWidth="1"/>
    <col min="21" max="21" width="17.85546875" bestFit="1" customWidth="1"/>
  </cols>
  <sheetData>
    <row r="1" spans="1:21" ht="33.75" thickBot="1" x14ac:dyDescent="0.5">
      <c r="A1" s="313" t="s">
        <v>136</v>
      </c>
      <c r="B1" s="314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5"/>
      <c r="P1" s="315"/>
      <c r="Q1" s="315"/>
      <c r="R1" s="315"/>
      <c r="S1" s="315"/>
      <c r="T1" s="315"/>
      <c r="U1" s="316"/>
    </row>
    <row r="2" spans="1:21" ht="39" customHeight="1" thickBot="1" x14ac:dyDescent="0.3">
      <c r="A2" s="320" t="s">
        <v>137</v>
      </c>
      <c r="B2" s="321"/>
      <c r="C2" s="176" t="s">
        <v>138</v>
      </c>
      <c r="D2" s="29" t="s">
        <v>139</v>
      </c>
      <c r="E2" s="113" t="s">
        <v>140</v>
      </c>
      <c r="F2" s="29" t="s">
        <v>141</v>
      </c>
      <c r="G2" s="29" t="s">
        <v>142</v>
      </c>
      <c r="H2" s="113" t="s">
        <v>73</v>
      </c>
      <c r="I2" s="113" t="s">
        <v>143</v>
      </c>
      <c r="J2" s="149" t="s">
        <v>144</v>
      </c>
      <c r="K2" s="153" t="s">
        <v>145</v>
      </c>
      <c r="L2" s="156" t="s">
        <v>146</v>
      </c>
      <c r="M2" s="208" t="s">
        <v>147</v>
      </c>
      <c r="N2" s="115" t="s">
        <v>148</v>
      </c>
      <c r="O2" s="157" t="s">
        <v>149</v>
      </c>
      <c r="P2" s="164" t="s">
        <v>150</v>
      </c>
      <c r="Q2" s="165" t="s">
        <v>151</v>
      </c>
      <c r="R2" s="156" t="s">
        <v>80</v>
      </c>
      <c r="S2" s="157" t="s">
        <v>152</v>
      </c>
      <c r="T2" s="174" t="s">
        <v>81</v>
      </c>
      <c r="U2" s="117" t="s">
        <v>82</v>
      </c>
    </row>
    <row r="3" spans="1:21" ht="36" customHeight="1" x14ac:dyDescent="0.25">
      <c r="A3" s="317" t="s">
        <v>153</v>
      </c>
      <c r="B3" s="179" t="s">
        <v>154</v>
      </c>
      <c r="C3" s="88">
        <v>48</v>
      </c>
      <c r="D3" s="40">
        <v>2491.4699999999998</v>
      </c>
      <c r="E3" s="81">
        <v>1493.8</v>
      </c>
      <c r="F3" s="40"/>
      <c r="G3" s="84">
        <v>1696.65</v>
      </c>
      <c r="H3" s="83">
        <v>1515.8</v>
      </c>
      <c r="I3" s="83">
        <v>1202.5999999999999</v>
      </c>
      <c r="J3" s="151">
        <v>4470.6486031299837</v>
      </c>
      <c r="K3" s="154">
        <f>AVERAGE(D3:H3)</f>
        <v>1799.43</v>
      </c>
      <c r="L3" s="160">
        <f>K3</f>
        <v>1799.43</v>
      </c>
      <c r="M3" s="209"/>
      <c r="N3" s="91">
        <f>L3-I3</f>
        <v>596.83000000000015</v>
      </c>
      <c r="O3" s="161">
        <f t="shared" ref="O3:O23" si="0">1-I3/L3</f>
        <v>0.33167725335245057</v>
      </c>
      <c r="P3" s="166">
        <f t="shared" ref="P3:P13" si="1">J3*C3</f>
        <v>214591.13295023923</v>
      </c>
      <c r="Q3" s="167">
        <f>P3*12</f>
        <v>2575093.5954028708</v>
      </c>
      <c r="R3" s="170">
        <f>M3*C3</f>
        <v>0</v>
      </c>
      <c r="S3" s="171">
        <f>R3*12</f>
        <v>0</v>
      </c>
      <c r="T3" s="46">
        <f t="shared" ref="T3:T21" si="2">R3-P3</f>
        <v>-214591.13295023923</v>
      </c>
      <c r="U3" s="21">
        <f t="shared" ref="U3:U21" si="3">S3-Q3</f>
        <v>-2575093.5954028708</v>
      </c>
    </row>
    <row r="4" spans="1:21" ht="36" customHeight="1" thickBot="1" x14ac:dyDescent="0.3">
      <c r="A4" s="318"/>
      <c r="B4" s="179" t="s">
        <v>155</v>
      </c>
      <c r="C4" s="88">
        <v>19</v>
      </c>
      <c r="D4" s="40">
        <v>2491.4699999999998</v>
      </c>
      <c r="E4" s="81">
        <v>1493.8</v>
      </c>
      <c r="F4" s="40"/>
      <c r="G4" s="84">
        <v>1696.65</v>
      </c>
      <c r="H4" s="83">
        <v>1515.8</v>
      </c>
      <c r="I4" s="83">
        <v>1202.5999999999999</v>
      </c>
      <c r="J4" s="151">
        <v>4470.6486031299837</v>
      </c>
      <c r="K4" s="155">
        <f t="shared" ref="K4:K23" si="4">AVERAGE(D4:H4)</f>
        <v>1799.43</v>
      </c>
      <c r="L4" s="160">
        <f>K4</f>
        <v>1799.43</v>
      </c>
      <c r="M4" s="209"/>
      <c r="N4" s="91">
        <f t="shared" ref="N4:N23" si="5">L4-I4</f>
        <v>596.83000000000015</v>
      </c>
      <c r="O4" s="161">
        <f t="shared" si="0"/>
        <v>0.33167725335245057</v>
      </c>
      <c r="P4" s="168">
        <f t="shared" si="1"/>
        <v>84942.323459469684</v>
      </c>
      <c r="Q4" s="169">
        <f t="shared" ref="Q4:Q21" si="6">P4*12</f>
        <v>1019307.8815136362</v>
      </c>
      <c r="R4" s="172">
        <f t="shared" ref="R4:R23" si="7">M4*C4</f>
        <v>0</v>
      </c>
      <c r="S4" s="173">
        <f t="shared" ref="S4:S23" si="8">R4*12</f>
        <v>0</v>
      </c>
      <c r="T4" s="46">
        <f t="shared" si="2"/>
        <v>-84942.323459469684</v>
      </c>
      <c r="U4" s="21">
        <f t="shared" si="3"/>
        <v>-1019307.8815136362</v>
      </c>
    </row>
    <row r="5" spans="1:21" ht="28.5" customHeight="1" x14ac:dyDescent="0.25">
      <c r="A5" s="317" t="s">
        <v>156</v>
      </c>
      <c r="B5" s="178" t="s">
        <v>85</v>
      </c>
      <c r="C5" s="103">
        <v>1</v>
      </c>
      <c r="D5" s="147"/>
      <c r="E5" s="105">
        <v>2717.68</v>
      </c>
      <c r="F5" s="104">
        <v>1697</v>
      </c>
      <c r="G5" s="106">
        <f>C43</f>
        <v>2372.8375000000001</v>
      </c>
      <c r="H5" s="107">
        <v>1988.8</v>
      </c>
      <c r="I5" s="107">
        <v>1640.95</v>
      </c>
      <c r="J5" s="150">
        <v>5489.7934267906985</v>
      </c>
      <c r="K5" s="205">
        <f t="shared" si="4"/>
        <v>2194.0793749999998</v>
      </c>
      <c r="L5" s="158">
        <f>G5</f>
        <v>2372.8375000000001</v>
      </c>
      <c r="M5" s="210"/>
      <c r="N5" s="108">
        <f t="shared" si="5"/>
        <v>731.88750000000005</v>
      </c>
      <c r="O5" s="159">
        <f t="shared" si="0"/>
        <v>0.30844400427757912</v>
      </c>
      <c r="P5" s="206">
        <f t="shared" si="1"/>
        <v>5489.7934267906985</v>
      </c>
      <c r="Q5" s="207">
        <f t="shared" si="6"/>
        <v>65877.521121488389</v>
      </c>
      <c r="R5" s="215">
        <f t="shared" si="7"/>
        <v>0</v>
      </c>
      <c r="S5" s="214">
        <f t="shared" si="8"/>
        <v>0</v>
      </c>
      <c r="T5" s="175">
        <f t="shared" si="2"/>
        <v>-5489.7934267906985</v>
      </c>
      <c r="U5" s="109">
        <f t="shared" si="3"/>
        <v>-65877.521121488389</v>
      </c>
    </row>
    <row r="6" spans="1:21" ht="28.5" customHeight="1" x14ac:dyDescent="0.25">
      <c r="A6" s="319"/>
      <c r="B6" s="179" t="s">
        <v>108</v>
      </c>
      <c r="C6" s="88">
        <v>15</v>
      </c>
      <c r="D6" s="40">
        <v>3146.36</v>
      </c>
      <c r="E6" s="81">
        <v>2717.68</v>
      </c>
      <c r="F6" s="40">
        <v>1846.81</v>
      </c>
      <c r="G6" s="84">
        <f>G5</f>
        <v>2372.8375000000001</v>
      </c>
      <c r="H6" s="83">
        <v>2140.6</v>
      </c>
      <c r="I6" s="83">
        <v>1640.95</v>
      </c>
      <c r="J6" s="151">
        <v>5489.7934267906985</v>
      </c>
      <c r="K6" s="154">
        <f t="shared" si="4"/>
        <v>2444.8575000000001</v>
      </c>
      <c r="L6" s="160">
        <f t="shared" ref="L6:L13" si="9">G6</f>
        <v>2372.8375000000001</v>
      </c>
      <c r="M6" s="209"/>
      <c r="N6" s="91">
        <f t="shared" si="5"/>
        <v>731.88750000000005</v>
      </c>
      <c r="O6" s="161">
        <f t="shared" si="0"/>
        <v>0.30844400427757912</v>
      </c>
      <c r="P6" s="166">
        <f t="shared" si="1"/>
        <v>82346.901401860479</v>
      </c>
      <c r="Q6" s="167">
        <f t="shared" si="6"/>
        <v>988162.81682232581</v>
      </c>
      <c r="R6" s="170">
        <f t="shared" si="7"/>
        <v>0</v>
      </c>
      <c r="S6" s="171">
        <f t="shared" si="8"/>
        <v>0</v>
      </c>
      <c r="T6" s="46">
        <f t="shared" si="2"/>
        <v>-82346.901401860479</v>
      </c>
      <c r="U6" s="21">
        <f t="shared" si="3"/>
        <v>-988162.81682232581</v>
      </c>
    </row>
    <row r="7" spans="1:21" ht="28.5" customHeight="1" x14ac:dyDescent="0.25">
      <c r="A7" s="319"/>
      <c r="B7" s="179" t="s">
        <v>109</v>
      </c>
      <c r="C7" s="88">
        <v>22</v>
      </c>
      <c r="D7" s="40">
        <v>3146.36</v>
      </c>
      <c r="E7" s="81">
        <v>2717.68</v>
      </c>
      <c r="F7" s="40">
        <v>2021.8</v>
      </c>
      <c r="G7" s="84">
        <f t="shared" ref="G7:G13" si="10">G6</f>
        <v>2372.8375000000001</v>
      </c>
      <c r="H7" s="83">
        <v>1988.8</v>
      </c>
      <c r="I7" s="83">
        <v>1640.95</v>
      </c>
      <c r="J7" s="151">
        <v>5477.0443406299846</v>
      </c>
      <c r="K7" s="154">
        <f t="shared" si="4"/>
        <v>2449.4955</v>
      </c>
      <c r="L7" s="160">
        <f t="shared" si="9"/>
        <v>2372.8375000000001</v>
      </c>
      <c r="M7" s="209"/>
      <c r="N7" s="91">
        <f t="shared" si="5"/>
        <v>731.88750000000005</v>
      </c>
      <c r="O7" s="161">
        <f t="shared" si="0"/>
        <v>0.30844400427757912</v>
      </c>
      <c r="P7" s="166">
        <f t="shared" si="1"/>
        <v>120494.97549385966</v>
      </c>
      <c r="Q7" s="167">
        <f t="shared" si="6"/>
        <v>1445939.7059263159</v>
      </c>
      <c r="R7" s="170">
        <f t="shared" si="7"/>
        <v>0</v>
      </c>
      <c r="S7" s="171">
        <f t="shared" si="8"/>
        <v>0</v>
      </c>
      <c r="T7" s="46">
        <f t="shared" si="2"/>
        <v>-120494.97549385966</v>
      </c>
      <c r="U7" s="21">
        <f t="shared" si="3"/>
        <v>-1445939.7059263159</v>
      </c>
    </row>
    <row r="8" spans="1:21" ht="28.5" customHeight="1" x14ac:dyDescent="0.25">
      <c r="A8" s="319"/>
      <c r="B8" s="179" t="s">
        <v>110</v>
      </c>
      <c r="C8" s="88">
        <v>20</v>
      </c>
      <c r="D8" s="40">
        <v>3146.36</v>
      </c>
      <c r="E8" s="81">
        <v>2717.68</v>
      </c>
      <c r="F8" s="40">
        <v>1734.43</v>
      </c>
      <c r="G8" s="84">
        <f t="shared" si="10"/>
        <v>2372.8375000000001</v>
      </c>
      <c r="H8" s="83">
        <v>1988.8</v>
      </c>
      <c r="I8" s="83">
        <v>1640.95</v>
      </c>
      <c r="J8" s="151">
        <v>5472.1334781299847</v>
      </c>
      <c r="K8" s="154">
        <f t="shared" si="4"/>
        <v>2392.0214999999998</v>
      </c>
      <c r="L8" s="160">
        <f t="shared" si="9"/>
        <v>2372.8375000000001</v>
      </c>
      <c r="M8" s="209"/>
      <c r="N8" s="91">
        <f t="shared" si="5"/>
        <v>731.88750000000005</v>
      </c>
      <c r="O8" s="161">
        <f t="shared" si="0"/>
        <v>0.30844400427757912</v>
      </c>
      <c r="P8" s="166">
        <f t="shared" si="1"/>
        <v>109442.66956259969</v>
      </c>
      <c r="Q8" s="167">
        <f t="shared" si="6"/>
        <v>1313312.0347511964</v>
      </c>
      <c r="R8" s="170">
        <f t="shared" si="7"/>
        <v>0</v>
      </c>
      <c r="S8" s="171">
        <f t="shared" si="8"/>
        <v>0</v>
      </c>
      <c r="T8" s="46">
        <f t="shared" si="2"/>
        <v>-109442.66956259969</v>
      </c>
      <c r="U8" s="21">
        <f t="shared" si="3"/>
        <v>-1313312.0347511964</v>
      </c>
    </row>
    <row r="9" spans="1:21" ht="28.5" customHeight="1" x14ac:dyDescent="0.25">
      <c r="A9" s="319"/>
      <c r="B9" s="179" t="s">
        <v>157</v>
      </c>
      <c r="C9" s="88">
        <v>10</v>
      </c>
      <c r="D9" s="66"/>
      <c r="E9" s="81">
        <v>2717.68</v>
      </c>
      <c r="F9" s="40">
        <v>1863.59</v>
      </c>
      <c r="G9" s="84">
        <f t="shared" si="10"/>
        <v>2372.8375000000001</v>
      </c>
      <c r="H9" s="83">
        <v>2140.6</v>
      </c>
      <c r="I9" s="83">
        <v>1640.95</v>
      </c>
      <c r="J9" s="151">
        <v>5536.3349781299839</v>
      </c>
      <c r="K9" s="154">
        <f t="shared" si="4"/>
        <v>2273.6768750000001</v>
      </c>
      <c r="L9" s="160">
        <f t="shared" si="9"/>
        <v>2372.8375000000001</v>
      </c>
      <c r="M9" s="209"/>
      <c r="N9" s="91">
        <f t="shared" si="5"/>
        <v>731.88750000000005</v>
      </c>
      <c r="O9" s="161">
        <f t="shared" si="0"/>
        <v>0.30844400427757912</v>
      </c>
      <c r="P9" s="166">
        <f t="shared" si="1"/>
        <v>55363.349781299839</v>
      </c>
      <c r="Q9" s="167">
        <f t="shared" si="6"/>
        <v>664360.19737559813</v>
      </c>
      <c r="R9" s="170">
        <f t="shared" si="7"/>
        <v>0</v>
      </c>
      <c r="S9" s="171">
        <f t="shared" si="8"/>
        <v>0</v>
      </c>
      <c r="T9" s="46">
        <f t="shared" si="2"/>
        <v>-55363.349781299839</v>
      </c>
      <c r="U9" s="21">
        <f t="shared" si="3"/>
        <v>-664360.19737559813</v>
      </c>
    </row>
    <row r="10" spans="1:21" ht="28.5" customHeight="1" x14ac:dyDescent="0.25">
      <c r="A10" s="319"/>
      <c r="B10" s="179" t="s">
        <v>112</v>
      </c>
      <c r="C10" s="88">
        <v>2</v>
      </c>
      <c r="D10" s="66"/>
      <c r="E10" s="81">
        <v>2717.68</v>
      </c>
      <c r="F10" s="66"/>
      <c r="G10" s="84">
        <f t="shared" si="10"/>
        <v>2372.8375000000001</v>
      </c>
      <c r="H10" s="83">
        <v>1931.6</v>
      </c>
      <c r="I10" s="83">
        <v>1640.95</v>
      </c>
      <c r="J10" s="151">
        <v>5487.367092713318</v>
      </c>
      <c r="K10" s="154">
        <f t="shared" si="4"/>
        <v>2340.7058333333334</v>
      </c>
      <c r="L10" s="160">
        <f t="shared" si="9"/>
        <v>2372.8375000000001</v>
      </c>
      <c r="M10" s="209"/>
      <c r="N10" s="91">
        <f t="shared" si="5"/>
        <v>731.88750000000005</v>
      </c>
      <c r="O10" s="161">
        <f t="shared" si="0"/>
        <v>0.30844400427757912</v>
      </c>
      <c r="P10" s="166">
        <f t="shared" si="1"/>
        <v>10974.734185426636</v>
      </c>
      <c r="Q10" s="167">
        <f t="shared" si="6"/>
        <v>131696.81022511964</v>
      </c>
      <c r="R10" s="170">
        <f t="shared" si="7"/>
        <v>0</v>
      </c>
      <c r="S10" s="171">
        <f t="shared" si="8"/>
        <v>0</v>
      </c>
      <c r="T10" s="46">
        <f t="shared" si="2"/>
        <v>-10974.734185426636</v>
      </c>
      <c r="U10" s="21">
        <f t="shared" si="3"/>
        <v>-131696.81022511964</v>
      </c>
    </row>
    <row r="11" spans="1:21" ht="28.5" customHeight="1" x14ac:dyDescent="0.25">
      <c r="A11" s="319"/>
      <c r="B11" s="179" t="s">
        <v>113</v>
      </c>
      <c r="C11" s="88">
        <v>37</v>
      </c>
      <c r="D11" s="66"/>
      <c r="E11" s="81">
        <v>2882.4</v>
      </c>
      <c r="F11" s="40">
        <v>2266.9299999999998</v>
      </c>
      <c r="G11" s="84">
        <f t="shared" si="10"/>
        <v>2372.8375000000001</v>
      </c>
      <c r="H11" s="83">
        <v>1988.8</v>
      </c>
      <c r="I11" s="83">
        <v>1664.03</v>
      </c>
      <c r="J11" s="151">
        <v>5583.2900781299841</v>
      </c>
      <c r="K11" s="154">
        <f t="shared" si="4"/>
        <v>2377.7418749999997</v>
      </c>
      <c r="L11" s="160">
        <f t="shared" si="9"/>
        <v>2372.8375000000001</v>
      </c>
      <c r="M11" s="209"/>
      <c r="N11" s="91">
        <f t="shared" si="5"/>
        <v>708.80750000000012</v>
      </c>
      <c r="O11" s="161">
        <f t="shared" si="0"/>
        <v>0.2987172530778025</v>
      </c>
      <c r="P11" s="166">
        <f t="shared" si="1"/>
        <v>206581.73289080942</v>
      </c>
      <c r="Q11" s="167">
        <f t="shared" si="6"/>
        <v>2478980.794689713</v>
      </c>
      <c r="R11" s="170">
        <f t="shared" si="7"/>
        <v>0</v>
      </c>
      <c r="S11" s="171">
        <f t="shared" si="8"/>
        <v>0</v>
      </c>
      <c r="T11" s="46">
        <f t="shared" si="2"/>
        <v>-206581.73289080942</v>
      </c>
      <c r="U11" s="21">
        <f t="shared" si="3"/>
        <v>-2478980.794689713</v>
      </c>
    </row>
    <row r="12" spans="1:21" ht="28.5" customHeight="1" x14ac:dyDescent="0.25">
      <c r="A12" s="319"/>
      <c r="B12" s="179" t="s">
        <v>158</v>
      </c>
      <c r="C12" s="88">
        <v>29</v>
      </c>
      <c r="D12" s="66"/>
      <c r="E12" s="81">
        <v>2717.68</v>
      </c>
      <c r="F12" s="40"/>
      <c r="G12" s="84">
        <f t="shared" si="10"/>
        <v>2372.8375000000001</v>
      </c>
      <c r="H12" s="83">
        <v>1988.8</v>
      </c>
      <c r="I12" s="83">
        <v>1664.03</v>
      </c>
      <c r="J12" s="151">
        <v>5537.4062614633176</v>
      </c>
      <c r="K12" s="154">
        <f t="shared" si="4"/>
        <v>2359.7725</v>
      </c>
      <c r="L12" s="160">
        <f t="shared" si="9"/>
        <v>2372.8375000000001</v>
      </c>
      <c r="M12" s="209"/>
      <c r="N12" s="91">
        <f t="shared" si="5"/>
        <v>708.80750000000012</v>
      </c>
      <c r="O12" s="161">
        <f t="shared" si="0"/>
        <v>0.2987172530778025</v>
      </c>
      <c r="P12" s="166">
        <f t="shared" si="1"/>
        <v>160584.7815824362</v>
      </c>
      <c r="Q12" s="167">
        <f t="shared" si="6"/>
        <v>1927017.3789892346</v>
      </c>
      <c r="R12" s="170">
        <f t="shared" si="7"/>
        <v>0</v>
      </c>
      <c r="S12" s="171">
        <f t="shared" si="8"/>
        <v>0</v>
      </c>
      <c r="T12" s="46">
        <f t="shared" si="2"/>
        <v>-160584.7815824362</v>
      </c>
      <c r="U12" s="21">
        <f t="shared" si="3"/>
        <v>-1927017.3789892346</v>
      </c>
    </row>
    <row r="13" spans="1:21" ht="28.5" customHeight="1" x14ac:dyDescent="0.25">
      <c r="A13" s="319"/>
      <c r="B13" s="185" t="s">
        <v>116</v>
      </c>
      <c r="C13" s="186">
        <v>4</v>
      </c>
      <c r="D13" s="66"/>
      <c r="E13" s="187">
        <v>2717.68</v>
      </c>
      <c r="F13" s="188"/>
      <c r="G13" s="84">
        <f t="shared" si="10"/>
        <v>2372.8375000000001</v>
      </c>
      <c r="H13" s="189">
        <v>1931.6</v>
      </c>
      <c r="I13" s="189">
        <v>1640.95</v>
      </c>
      <c r="J13" s="190">
        <v>5489.8527781299845</v>
      </c>
      <c r="K13" s="154">
        <f t="shared" si="4"/>
        <v>2340.7058333333334</v>
      </c>
      <c r="L13" s="160">
        <f t="shared" si="9"/>
        <v>2372.8375000000001</v>
      </c>
      <c r="M13" s="211"/>
      <c r="N13" s="191">
        <f t="shared" si="5"/>
        <v>731.88750000000005</v>
      </c>
      <c r="O13" s="192">
        <f t="shared" si="0"/>
        <v>0.30844400427757912</v>
      </c>
      <c r="P13" s="166">
        <f t="shared" si="1"/>
        <v>21959.411112519938</v>
      </c>
      <c r="Q13" s="167">
        <f t="shared" si="6"/>
        <v>263512.93335023924</v>
      </c>
      <c r="R13" s="170">
        <f t="shared" si="7"/>
        <v>0</v>
      </c>
      <c r="S13" s="171">
        <f t="shared" si="8"/>
        <v>0</v>
      </c>
      <c r="T13" s="193">
        <f t="shared" ref="T13" si="11">R13-P13</f>
        <v>-21959.411112519938</v>
      </c>
      <c r="U13" s="194">
        <f t="shared" ref="U13" si="12">S13-Q13</f>
        <v>-263512.93335023924</v>
      </c>
    </row>
    <row r="14" spans="1:21" ht="28.5" customHeight="1" thickBot="1" x14ac:dyDescent="0.3">
      <c r="A14" s="318"/>
      <c r="B14" s="180" t="s">
        <v>159</v>
      </c>
      <c r="C14" s="141">
        <v>4</v>
      </c>
      <c r="D14" s="148"/>
      <c r="E14" s="143">
        <v>2717.68</v>
      </c>
      <c r="F14" s="142"/>
      <c r="G14" s="144">
        <v>2264.54</v>
      </c>
      <c r="H14" s="145">
        <v>1931.6</v>
      </c>
      <c r="I14" s="145"/>
      <c r="J14" s="152"/>
      <c r="K14" s="155">
        <f t="shared" si="4"/>
        <v>2304.6066666666666</v>
      </c>
      <c r="L14" s="162">
        <f>C43</f>
        <v>2372.8375000000001</v>
      </c>
      <c r="M14" s="212"/>
      <c r="N14" s="146">
        <f t="shared" si="5"/>
        <v>2372.8375000000001</v>
      </c>
      <c r="O14" s="163">
        <f t="shared" si="0"/>
        <v>1</v>
      </c>
      <c r="P14" s="168"/>
      <c r="Q14" s="169"/>
      <c r="R14" s="172">
        <f t="shared" si="7"/>
        <v>0</v>
      </c>
      <c r="S14" s="173">
        <f t="shared" si="8"/>
        <v>0</v>
      </c>
      <c r="T14" s="47">
        <f t="shared" si="2"/>
        <v>0</v>
      </c>
      <c r="U14" s="27">
        <f t="shared" si="3"/>
        <v>0</v>
      </c>
    </row>
    <row r="15" spans="1:21" ht="27.75" customHeight="1" x14ac:dyDescent="0.25">
      <c r="A15" s="319" t="s">
        <v>160</v>
      </c>
      <c r="B15" s="179" t="s">
        <v>161</v>
      </c>
      <c r="C15" s="88">
        <v>10</v>
      </c>
      <c r="D15" s="71"/>
      <c r="E15" s="81"/>
      <c r="F15" s="66"/>
      <c r="G15" s="121">
        <v>3210.11</v>
      </c>
      <c r="H15" s="83"/>
      <c r="I15" s="83"/>
      <c r="J15" s="151"/>
      <c r="K15" s="205">
        <f t="shared" si="4"/>
        <v>3210.11</v>
      </c>
      <c r="L15" s="204">
        <f>C61</f>
        <v>3122.5266666666666</v>
      </c>
      <c r="M15" s="213"/>
      <c r="N15" s="91">
        <f t="shared" si="5"/>
        <v>3122.5266666666666</v>
      </c>
      <c r="O15" s="161">
        <f t="shared" si="0"/>
        <v>1</v>
      </c>
      <c r="P15" s="206">
        <f>J15*C15</f>
        <v>0</v>
      </c>
      <c r="Q15" s="207">
        <f t="shared" si="6"/>
        <v>0</v>
      </c>
      <c r="R15" s="215">
        <f t="shared" si="7"/>
        <v>0</v>
      </c>
      <c r="S15" s="214">
        <f t="shared" si="8"/>
        <v>0</v>
      </c>
      <c r="T15" s="46">
        <f t="shared" ref="T15" si="13">R15-P15</f>
        <v>0</v>
      </c>
      <c r="U15" s="21">
        <f t="shared" ref="U15" si="14">S15-Q15</f>
        <v>0</v>
      </c>
    </row>
    <row r="16" spans="1:21" ht="27.75" customHeight="1" x14ac:dyDescent="0.25">
      <c r="A16" s="319"/>
      <c r="B16" s="179" t="s">
        <v>162</v>
      </c>
      <c r="C16" s="88">
        <v>1</v>
      </c>
      <c r="D16" s="66"/>
      <c r="E16" s="81"/>
      <c r="F16" s="66"/>
      <c r="G16" s="84">
        <v>2978.99</v>
      </c>
      <c r="H16" s="83"/>
      <c r="I16" s="83"/>
      <c r="J16" s="151"/>
      <c r="K16" s="154">
        <f t="shared" si="4"/>
        <v>2978.99</v>
      </c>
      <c r="L16" s="160">
        <f>C61</f>
        <v>3122.5266666666666</v>
      </c>
      <c r="M16" s="209"/>
      <c r="N16" s="91">
        <f t="shared" si="5"/>
        <v>3122.5266666666666</v>
      </c>
      <c r="O16" s="161">
        <f t="shared" si="0"/>
        <v>1</v>
      </c>
      <c r="P16" s="166"/>
      <c r="Q16" s="167"/>
      <c r="R16" s="170">
        <f t="shared" si="7"/>
        <v>0</v>
      </c>
      <c r="S16" s="171">
        <f t="shared" si="8"/>
        <v>0</v>
      </c>
      <c r="T16" s="46">
        <f t="shared" ref="T16:T17" si="15">R16-P16</f>
        <v>0</v>
      </c>
      <c r="U16" s="21">
        <f t="shared" ref="U16:U17" si="16">S16-Q16</f>
        <v>0</v>
      </c>
    </row>
    <row r="17" spans="1:21" ht="27.75" customHeight="1" thickBot="1" x14ac:dyDescent="0.3">
      <c r="A17" s="319"/>
      <c r="B17" s="179" t="s">
        <v>163</v>
      </c>
      <c r="C17" s="88">
        <v>1</v>
      </c>
      <c r="D17" s="40"/>
      <c r="E17" s="81"/>
      <c r="F17" s="40"/>
      <c r="G17" s="84">
        <v>3178.48</v>
      </c>
      <c r="H17" s="83"/>
      <c r="I17" s="83"/>
      <c r="J17" s="151"/>
      <c r="K17" s="155">
        <f t="shared" si="4"/>
        <v>3178.48</v>
      </c>
      <c r="L17" s="160">
        <f>C61</f>
        <v>3122.5266666666666</v>
      </c>
      <c r="M17" s="209"/>
      <c r="N17" s="91">
        <f t="shared" si="5"/>
        <v>3122.5266666666666</v>
      </c>
      <c r="O17" s="161">
        <f t="shared" si="0"/>
        <v>1</v>
      </c>
      <c r="P17" s="168"/>
      <c r="Q17" s="169"/>
      <c r="R17" s="172">
        <f t="shared" si="7"/>
        <v>0</v>
      </c>
      <c r="S17" s="173">
        <f t="shared" si="8"/>
        <v>0</v>
      </c>
      <c r="T17" s="46">
        <f t="shared" si="15"/>
        <v>0</v>
      </c>
      <c r="U17" s="21">
        <f t="shared" si="16"/>
        <v>0</v>
      </c>
    </row>
    <row r="18" spans="1:21" ht="36.75" customHeight="1" x14ac:dyDescent="0.25">
      <c r="A18" s="317" t="s">
        <v>164</v>
      </c>
      <c r="B18" s="178" t="s">
        <v>165</v>
      </c>
      <c r="C18" s="103">
        <v>10</v>
      </c>
      <c r="D18" s="147"/>
      <c r="E18" s="105">
        <v>3152.89</v>
      </c>
      <c r="F18" s="147"/>
      <c r="G18" s="106">
        <v>3691.63</v>
      </c>
      <c r="H18" s="107">
        <v>3311</v>
      </c>
      <c r="I18" s="107">
        <v>2191.79</v>
      </c>
      <c r="J18" s="150">
        <v>6722.8886031299835</v>
      </c>
      <c r="K18" s="205">
        <f t="shared" si="4"/>
        <v>3385.1733333333336</v>
      </c>
      <c r="L18" s="158">
        <f t="shared" ref="L18:L23" si="17">K18</f>
        <v>3385.1733333333336</v>
      </c>
      <c r="M18" s="210"/>
      <c r="N18" s="108">
        <f t="shared" si="5"/>
        <v>1193.3833333333337</v>
      </c>
      <c r="O18" s="159">
        <f t="shared" si="0"/>
        <v>0.35253241586841444</v>
      </c>
      <c r="P18" s="206">
        <f>J18*C18</f>
        <v>67228.886031299829</v>
      </c>
      <c r="Q18" s="207">
        <f t="shared" si="6"/>
        <v>806746.63237559795</v>
      </c>
      <c r="R18" s="215">
        <f t="shared" si="7"/>
        <v>0</v>
      </c>
      <c r="S18" s="214">
        <f t="shared" si="8"/>
        <v>0</v>
      </c>
      <c r="T18" s="175">
        <f t="shared" si="2"/>
        <v>-67228.886031299829</v>
      </c>
      <c r="U18" s="109">
        <f t="shared" si="3"/>
        <v>-806746.63237559795</v>
      </c>
    </row>
    <row r="19" spans="1:21" ht="36.75" customHeight="1" thickBot="1" x14ac:dyDescent="0.3">
      <c r="A19" s="318"/>
      <c r="B19" s="180" t="s">
        <v>166</v>
      </c>
      <c r="C19" s="141">
        <v>4</v>
      </c>
      <c r="D19" s="148"/>
      <c r="E19" s="143">
        <v>3152.89</v>
      </c>
      <c r="F19" s="148"/>
      <c r="G19" s="144">
        <v>3691.63</v>
      </c>
      <c r="H19" s="145">
        <v>3311</v>
      </c>
      <c r="I19" s="145">
        <v>2191.79</v>
      </c>
      <c r="J19" s="152">
        <v>6722.8886031299835</v>
      </c>
      <c r="K19" s="155">
        <f t="shared" si="4"/>
        <v>3385.1733333333336</v>
      </c>
      <c r="L19" s="162">
        <f t="shared" si="17"/>
        <v>3385.1733333333336</v>
      </c>
      <c r="M19" s="212"/>
      <c r="N19" s="146">
        <f t="shared" si="5"/>
        <v>1193.3833333333337</v>
      </c>
      <c r="O19" s="163">
        <f t="shared" si="0"/>
        <v>0.35253241586841444</v>
      </c>
      <c r="P19" s="168">
        <f>J19*C19</f>
        <v>26891.554412519934</v>
      </c>
      <c r="Q19" s="169">
        <f t="shared" si="6"/>
        <v>322698.65295023919</v>
      </c>
      <c r="R19" s="172">
        <f t="shared" si="7"/>
        <v>0</v>
      </c>
      <c r="S19" s="173">
        <f t="shared" si="8"/>
        <v>0</v>
      </c>
      <c r="T19" s="47">
        <f t="shared" si="2"/>
        <v>-26891.554412519934</v>
      </c>
      <c r="U19" s="27">
        <f t="shared" si="3"/>
        <v>-322698.65295023919</v>
      </c>
    </row>
    <row r="20" spans="1:21" ht="33.75" customHeight="1" x14ac:dyDescent="0.25">
      <c r="A20" s="317" t="s">
        <v>167</v>
      </c>
      <c r="B20" s="178" t="s">
        <v>168</v>
      </c>
      <c r="C20" s="103">
        <v>2</v>
      </c>
      <c r="D20" s="104"/>
      <c r="E20" s="105"/>
      <c r="F20" s="104"/>
      <c r="G20" s="106">
        <f>C48</f>
        <v>4774.7299999999996</v>
      </c>
      <c r="H20" s="107">
        <v>4549.6000000000004</v>
      </c>
      <c r="I20" s="107">
        <v>2780.11</v>
      </c>
      <c r="J20" s="150">
        <v>8062.4886031299839</v>
      </c>
      <c r="K20" s="205">
        <f t="shared" si="4"/>
        <v>4662.165</v>
      </c>
      <c r="L20" s="158">
        <f t="shared" si="17"/>
        <v>4662.165</v>
      </c>
      <c r="M20" s="210"/>
      <c r="N20" s="108">
        <f t="shared" si="5"/>
        <v>1882.0549999999998</v>
      </c>
      <c r="O20" s="159">
        <f t="shared" si="0"/>
        <v>0.40368691369782062</v>
      </c>
      <c r="P20" s="206">
        <f>J20*C20</f>
        <v>16124.977206259968</v>
      </c>
      <c r="Q20" s="207">
        <f t="shared" si="6"/>
        <v>193499.72647511962</v>
      </c>
      <c r="R20" s="215">
        <f t="shared" si="7"/>
        <v>0</v>
      </c>
      <c r="S20" s="214">
        <f t="shared" si="8"/>
        <v>0</v>
      </c>
      <c r="T20" s="175">
        <f t="shared" si="2"/>
        <v>-16124.977206259968</v>
      </c>
      <c r="U20" s="109">
        <f t="shared" si="3"/>
        <v>-193499.72647511962</v>
      </c>
    </row>
    <row r="21" spans="1:21" ht="33.75" customHeight="1" thickBot="1" x14ac:dyDescent="0.3">
      <c r="A21" s="318"/>
      <c r="B21" s="180" t="s">
        <v>169</v>
      </c>
      <c r="C21" s="141">
        <v>1</v>
      </c>
      <c r="D21" s="142"/>
      <c r="E21" s="143"/>
      <c r="F21" s="142"/>
      <c r="G21" s="144">
        <f>G20</f>
        <v>4774.7299999999996</v>
      </c>
      <c r="H21" s="145">
        <v>4549.6000000000004</v>
      </c>
      <c r="I21" s="145">
        <v>2780.11</v>
      </c>
      <c r="J21" s="152">
        <v>8062.4886031299839</v>
      </c>
      <c r="K21" s="155">
        <f t="shared" si="4"/>
        <v>4662.165</v>
      </c>
      <c r="L21" s="162">
        <f t="shared" si="17"/>
        <v>4662.165</v>
      </c>
      <c r="M21" s="212"/>
      <c r="N21" s="146">
        <f t="shared" si="5"/>
        <v>1882.0549999999998</v>
      </c>
      <c r="O21" s="163">
        <f t="shared" si="0"/>
        <v>0.40368691369782062</v>
      </c>
      <c r="P21" s="168">
        <f>J21*C21</f>
        <v>8062.4886031299839</v>
      </c>
      <c r="Q21" s="169">
        <f t="shared" si="6"/>
        <v>96749.86323755981</v>
      </c>
      <c r="R21" s="172">
        <f t="shared" si="7"/>
        <v>0</v>
      </c>
      <c r="S21" s="173">
        <f t="shared" si="8"/>
        <v>0</v>
      </c>
      <c r="T21" s="47">
        <f t="shared" si="2"/>
        <v>-8062.4886031299839</v>
      </c>
      <c r="U21" s="27">
        <f t="shared" si="3"/>
        <v>-96749.86323755981</v>
      </c>
    </row>
    <row r="22" spans="1:21" ht="33.75" customHeight="1" x14ac:dyDescent="0.25">
      <c r="A22" s="317" t="s">
        <v>170</v>
      </c>
      <c r="B22" s="178" t="s">
        <v>171</v>
      </c>
      <c r="C22" s="103">
        <v>1</v>
      </c>
      <c r="D22" s="104"/>
      <c r="E22" s="105"/>
      <c r="F22" s="104"/>
      <c r="G22" s="106">
        <f>C53</f>
        <v>8586</v>
      </c>
      <c r="H22" s="107"/>
      <c r="I22" s="107"/>
      <c r="J22" s="150"/>
      <c r="K22" s="205">
        <f t="shared" si="4"/>
        <v>8586</v>
      </c>
      <c r="L22" s="158">
        <f t="shared" si="17"/>
        <v>8586</v>
      </c>
      <c r="M22" s="210"/>
      <c r="N22" s="108">
        <f t="shared" si="5"/>
        <v>8586</v>
      </c>
      <c r="O22" s="159">
        <f t="shared" si="0"/>
        <v>1</v>
      </c>
      <c r="P22" s="206"/>
      <c r="Q22" s="207"/>
      <c r="R22" s="215">
        <f t="shared" si="7"/>
        <v>0</v>
      </c>
      <c r="S22" s="214">
        <f t="shared" si="8"/>
        <v>0</v>
      </c>
      <c r="T22" s="175">
        <f t="shared" ref="T22:T23" si="18">R22-P22</f>
        <v>0</v>
      </c>
      <c r="U22" s="109">
        <f t="shared" ref="U22:U23" si="19">S22-Q22</f>
        <v>0</v>
      </c>
    </row>
    <row r="23" spans="1:21" ht="33.75" customHeight="1" thickBot="1" x14ac:dyDescent="0.3">
      <c r="A23" s="318"/>
      <c r="B23" s="180" t="s">
        <v>172</v>
      </c>
      <c r="C23" s="141">
        <v>1</v>
      </c>
      <c r="D23" s="142"/>
      <c r="E23" s="143"/>
      <c r="F23" s="142"/>
      <c r="G23" s="144">
        <f>G22</f>
        <v>8586</v>
      </c>
      <c r="H23" s="145"/>
      <c r="I23" s="145"/>
      <c r="J23" s="152"/>
      <c r="K23" s="155">
        <f t="shared" si="4"/>
        <v>8586</v>
      </c>
      <c r="L23" s="162">
        <f t="shared" si="17"/>
        <v>8586</v>
      </c>
      <c r="M23" s="212"/>
      <c r="N23" s="146">
        <f t="shared" si="5"/>
        <v>8586</v>
      </c>
      <c r="O23" s="163">
        <f t="shared" si="0"/>
        <v>1</v>
      </c>
      <c r="P23" s="168"/>
      <c r="Q23" s="169"/>
      <c r="R23" s="172">
        <f t="shared" si="7"/>
        <v>0</v>
      </c>
      <c r="S23" s="173">
        <f t="shared" si="8"/>
        <v>0</v>
      </c>
      <c r="T23" s="47">
        <f t="shared" si="18"/>
        <v>0</v>
      </c>
      <c r="U23" s="27">
        <f t="shared" si="19"/>
        <v>0</v>
      </c>
    </row>
    <row r="24" spans="1:21" ht="15.75" thickBot="1" x14ac:dyDescent="0.3">
      <c r="A24" s="322" t="s">
        <v>173</v>
      </c>
      <c r="B24" s="323"/>
      <c r="C24" s="231">
        <f>SUM(C3:C23)</f>
        <v>242</v>
      </c>
      <c r="D24" s="216"/>
      <c r="E24" s="216"/>
      <c r="F24" s="216"/>
      <c r="G24" s="217"/>
      <c r="H24" s="217"/>
      <c r="I24" s="218"/>
      <c r="J24" s="219"/>
      <c r="K24" s="220"/>
      <c r="L24" s="221"/>
      <c r="M24" s="222"/>
      <c r="N24" s="223"/>
      <c r="O24" s="224"/>
      <c r="P24" s="225">
        <f t="shared" ref="P24:U24" si="20">SUM(P3:P21)</f>
        <v>1191079.7121005212</v>
      </c>
      <c r="Q24" s="226">
        <f t="shared" si="20"/>
        <v>14292956.545206254</v>
      </c>
      <c r="R24" s="227">
        <f t="shared" si="20"/>
        <v>0</v>
      </c>
      <c r="S24" s="228">
        <f t="shared" si="20"/>
        <v>0</v>
      </c>
      <c r="T24" s="229">
        <f t="shared" si="20"/>
        <v>-1191079.7121005212</v>
      </c>
      <c r="U24" s="230">
        <f t="shared" si="20"/>
        <v>-14292956.545206254</v>
      </c>
    </row>
    <row r="25" spans="1:21" hidden="1" x14ac:dyDescent="0.25">
      <c r="A25" s="311" t="s">
        <v>174</v>
      </c>
      <c r="B25" s="181" t="s">
        <v>175</v>
      </c>
      <c r="C25" s="120">
        <v>1</v>
      </c>
      <c r="D25" s="120"/>
      <c r="E25" s="120"/>
      <c r="F25" s="120"/>
      <c r="G25" s="121"/>
      <c r="H25" s="121"/>
      <c r="I25" s="122">
        <v>2700</v>
      </c>
      <c r="J25" s="123">
        <v>9513.61</v>
      </c>
      <c r="K25" s="102">
        <v>3054.6299999999997</v>
      </c>
      <c r="L25" s="128">
        <v>3152.89</v>
      </c>
      <c r="M25" s="128"/>
      <c r="N25" s="124">
        <f t="shared" ref="N25:N30" si="21">L25-I25</f>
        <v>452.88999999999987</v>
      </c>
      <c r="O25" s="125">
        <v>0.14364281659049316</v>
      </c>
      <c r="P25" s="123">
        <v>9513.61</v>
      </c>
      <c r="Q25" s="123">
        <v>114163.32</v>
      </c>
      <c r="R25" s="129">
        <v>11226.059800000001</v>
      </c>
      <c r="S25" s="129">
        <v>134712.7176</v>
      </c>
      <c r="T25" s="127">
        <f>R25-P25</f>
        <v>1712.4498000000003</v>
      </c>
      <c r="U25" s="127">
        <f>S25-Q25</f>
        <v>20549.397599999997</v>
      </c>
    </row>
    <row r="26" spans="1:21" hidden="1" x14ac:dyDescent="0.25">
      <c r="A26" s="311"/>
      <c r="B26" s="182" t="s">
        <v>17</v>
      </c>
      <c r="C26" s="88">
        <v>2</v>
      </c>
      <c r="D26" s="88"/>
      <c r="E26" s="88"/>
      <c r="F26" s="88"/>
      <c r="G26" s="84"/>
      <c r="H26" s="84"/>
      <c r="I26" s="83">
        <v>2500</v>
      </c>
      <c r="J26" s="81">
        <v>9066.77</v>
      </c>
      <c r="K26" s="79">
        <v>2626.1</v>
      </c>
      <c r="L26" s="94">
        <v>2626.1</v>
      </c>
      <c r="M26" s="94"/>
      <c r="N26" s="91">
        <f t="shared" si="21"/>
        <v>126.09999999999991</v>
      </c>
      <c r="O26" s="92">
        <v>4.801797342066183E-2</v>
      </c>
      <c r="P26" s="81">
        <v>18133.53</v>
      </c>
      <c r="Q26" s="81">
        <v>217602.36</v>
      </c>
      <c r="R26" s="93">
        <v>21397.565399999999</v>
      </c>
      <c r="S26" s="93">
        <v>256770.78479999999</v>
      </c>
      <c r="T26" s="85">
        <f t="shared" ref="T26:T31" si="22">R26-P26</f>
        <v>3264.0354000000007</v>
      </c>
      <c r="U26" s="85">
        <f t="shared" ref="U26:U31" si="23">S26-Q26</f>
        <v>39168.424800000008</v>
      </c>
    </row>
    <row r="27" spans="1:21" hidden="1" x14ac:dyDescent="0.25">
      <c r="A27" s="311"/>
      <c r="B27" s="182" t="s">
        <v>176</v>
      </c>
      <c r="C27" s="88">
        <v>1</v>
      </c>
      <c r="D27" s="88"/>
      <c r="E27" s="88"/>
      <c r="F27" s="88"/>
      <c r="G27" s="84"/>
      <c r="H27" s="84"/>
      <c r="I27" s="83">
        <v>2100</v>
      </c>
      <c r="J27" s="81">
        <v>8173.11</v>
      </c>
      <c r="K27" s="79">
        <v>2047.8666666666668</v>
      </c>
      <c r="L27" s="94">
        <v>2112</v>
      </c>
      <c r="M27" s="94"/>
      <c r="N27" s="91">
        <f t="shared" si="21"/>
        <v>12</v>
      </c>
      <c r="O27" s="92">
        <v>5.6818181818182323E-3</v>
      </c>
      <c r="P27" s="81">
        <v>8173.11</v>
      </c>
      <c r="Q27" s="81">
        <v>98077.319999999992</v>
      </c>
      <c r="R27" s="93">
        <v>9644.2698</v>
      </c>
      <c r="S27" s="93">
        <v>115731.23759999999</v>
      </c>
      <c r="T27" s="85">
        <f t="shared" si="22"/>
        <v>1471.1598000000004</v>
      </c>
      <c r="U27" s="85">
        <f t="shared" si="23"/>
        <v>17653.917600000001</v>
      </c>
    </row>
    <row r="28" spans="1:21" hidden="1" x14ac:dyDescent="0.25">
      <c r="A28" s="311"/>
      <c r="B28" s="182" t="s">
        <v>177</v>
      </c>
      <c r="C28" s="88">
        <v>30</v>
      </c>
      <c r="D28" s="88"/>
      <c r="E28" s="88"/>
      <c r="F28" s="88"/>
      <c r="G28" s="84">
        <v>2079.64</v>
      </c>
      <c r="H28" s="84"/>
      <c r="I28" s="83">
        <v>1762.8</v>
      </c>
      <c r="J28" s="81">
        <v>7460.68</v>
      </c>
      <c r="K28" s="79">
        <v>1971.51</v>
      </c>
      <c r="L28" s="94">
        <v>2112</v>
      </c>
      <c r="M28" s="94"/>
      <c r="N28" s="91">
        <f t="shared" si="21"/>
        <v>349.20000000000005</v>
      </c>
      <c r="O28" s="92">
        <v>0.16534090909090915</v>
      </c>
      <c r="P28" s="81">
        <v>223820.39</v>
      </c>
      <c r="Q28" s="81">
        <v>2685844.68</v>
      </c>
      <c r="R28" s="93">
        <v>264108.06020000001</v>
      </c>
      <c r="S28" s="93">
        <v>3169296.7224000003</v>
      </c>
      <c r="T28" s="85">
        <f t="shared" si="22"/>
        <v>40287.670199999993</v>
      </c>
      <c r="U28" s="85">
        <f t="shared" si="23"/>
        <v>483452.04240000015</v>
      </c>
    </row>
    <row r="29" spans="1:21" ht="25.5" hidden="1" x14ac:dyDescent="0.25">
      <c r="A29" s="311"/>
      <c r="B29" s="182" t="s">
        <v>178</v>
      </c>
      <c r="C29" s="88">
        <v>2</v>
      </c>
      <c r="D29" s="88"/>
      <c r="E29" s="88"/>
      <c r="F29" s="88"/>
      <c r="G29" s="84"/>
      <c r="H29" s="84"/>
      <c r="I29" s="83">
        <v>2121</v>
      </c>
      <c r="J29" s="81">
        <v>8698.82</v>
      </c>
      <c r="K29" s="79">
        <v>2330.7333333333331</v>
      </c>
      <c r="L29" s="94">
        <v>2882.4</v>
      </c>
      <c r="M29" s="94"/>
      <c r="N29" s="91">
        <f t="shared" si="21"/>
        <v>761.40000000000009</v>
      </c>
      <c r="O29" s="92">
        <v>0.26415487094088264</v>
      </c>
      <c r="P29" s="81">
        <v>17397.64</v>
      </c>
      <c r="Q29" s="81">
        <v>208771.68</v>
      </c>
      <c r="R29" s="93">
        <v>20529.215199999999</v>
      </c>
      <c r="S29" s="93">
        <v>246350.58239999998</v>
      </c>
      <c r="T29" s="85">
        <f t="shared" si="22"/>
        <v>3131.5751999999993</v>
      </c>
      <c r="U29" s="85">
        <f t="shared" si="23"/>
        <v>37578.902399999992</v>
      </c>
    </row>
    <row r="30" spans="1:21" hidden="1" x14ac:dyDescent="0.25">
      <c r="A30" s="311"/>
      <c r="B30" s="182" t="s">
        <v>179</v>
      </c>
      <c r="C30" s="88">
        <v>14</v>
      </c>
      <c r="D30" s="88"/>
      <c r="E30" s="88"/>
      <c r="F30" s="88"/>
      <c r="G30" s="84"/>
      <c r="H30" s="84"/>
      <c r="I30" s="83">
        <v>1135.27</v>
      </c>
      <c r="J30" s="81">
        <v>6017.72</v>
      </c>
      <c r="K30" s="79">
        <v>1381.6233333333332</v>
      </c>
      <c r="L30" s="94">
        <v>1493.8</v>
      </c>
      <c r="M30" s="94"/>
      <c r="N30" s="91">
        <f t="shared" si="21"/>
        <v>358.53</v>
      </c>
      <c r="O30" s="92">
        <v>0.24001204980586421</v>
      </c>
      <c r="P30" s="81">
        <v>84248.07</v>
      </c>
      <c r="Q30" s="81">
        <v>1010976.8400000001</v>
      </c>
      <c r="R30" s="93">
        <v>99412.722600000008</v>
      </c>
      <c r="S30" s="93">
        <v>1192952.6712000002</v>
      </c>
      <c r="T30" s="85">
        <f t="shared" si="22"/>
        <v>15164.652600000001</v>
      </c>
      <c r="U30" s="85">
        <f t="shared" si="23"/>
        <v>181975.83120000013</v>
      </c>
    </row>
    <row r="31" spans="1:21" ht="26.25" hidden="1" thickBot="1" x14ac:dyDescent="0.3">
      <c r="A31" s="312"/>
      <c r="B31" s="182" t="s">
        <v>180</v>
      </c>
      <c r="C31" s="88">
        <v>1</v>
      </c>
      <c r="D31" s="88"/>
      <c r="E31" s="88"/>
      <c r="F31" s="88"/>
      <c r="G31" s="84"/>
      <c r="H31" s="84"/>
      <c r="I31" s="83">
        <v>9800</v>
      </c>
      <c r="J31" s="81">
        <v>165.3</v>
      </c>
      <c r="K31" s="79">
        <v>8732.5</v>
      </c>
      <c r="L31" s="91">
        <v>200</v>
      </c>
      <c r="M31" s="91"/>
      <c r="N31" s="91">
        <v>0</v>
      </c>
      <c r="O31" s="92">
        <v>0</v>
      </c>
      <c r="P31" s="81">
        <v>1983.56</v>
      </c>
      <c r="Q31" s="81">
        <v>23802.720000000001</v>
      </c>
      <c r="R31" s="93">
        <v>2340.6008000000002</v>
      </c>
      <c r="S31" s="93">
        <v>28087.209600000002</v>
      </c>
      <c r="T31" s="85">
        <f t="shared" si="22"/>
        <v>357.04080000000022</v>
      </c>
      <c r="U31" s="85">
        <f t="shared" si="23"/>
        <v>4284.4896000000008</v>
      </c>
    </row>
    <row r="32" spans="1:21" hidden="1" x14ac:dyDescent="0.25">
      <c r="A32" s="177"/>
      <c r="B32" s="183" t="s">
        <v>173</v>
      </c>
      <c r="C32" s="98">
        <f>SUM(C25:C31)</f>
        <v>51</v>
      </c>
      <c r="D32" s="98"/>
      <c r="E32" s="98"/>
      <c r="F32" s="98"/>
      <c r="G32" s="90"/>
      <c r="H32" s="90"/>
      <c r="I32" s="99"/>
      <c r="J32" s="86"/>
      <c r="K32" s="86"/>
      <c r="L32" s="95"/>
      <c r="M32" s="95"/>
      <c r="N32" s="96"/>
      <c r="O32" s="97"/>
      <c r="P32" s="79">
        <f t="shared" ref="P32:U32" si="24">SUM(P25:P31)</f>
        <v>363269.91000000003</v>
      </c>
      <c r="Q32" s="79">
        <f t="shared" si="24"/>
        <v>4359238.92</v>
      </c>
      <c r="R32" s="100">
        <f t="shared" si="24"/>
        <v>428658.49380000005</v>
      </c>
      <c r="S32" s="100">
        <f t="shared" si="24"/>
        <v>5143901.9256000007</v>
      </c>
      <c r="T32" s="78">
        <f t="shared" si="24"/>
        <v>65388.5838</v>
      </c>
      <c r="U32" s="78">
        <f t="shared" si="24"/>
        <v>784663.00560000027</v>
      </c>
    </row>
    <row r="34" spans="2:3" x14ac:dyDescent="0.25">
      <c r="B34" s="195" t="s">
        <v>181</v>
      </c>
      <c r="C34" s="196" t="s">
        <v>182</v>
      </c>
    </row>
    <row r="35" spans="2:3" x14ac:dyDescent="0.25">
      <c r="B35" s="197" t="s">
        <v>183</v>
      </c>
      <c r="C35" s="5">
        <v>2719.64</v>
      </c>
    </row>
    <row r="36" spans="2:3" x14ac:dyDescent="0.25">
      <c r="B36" s="197" t="s">
        <v>184</v>
      </c>
      <c r="C36" s="5">
        <v>2590.37</v>
      </c>
    </row>
    <row r="37" spans="2:3" x14ac:dyDescent="0.25">
      <c r="B37" s="197" t="s">
        <v>185</v>
      </c>
      <c r="C37" s="5">
        <v>2443.8200000000002</v>
      </c>
    </row>
    <row r="38" spans="2:3" x14ac:dyDescent="0.25">
      <c r="B38" s="197" t="s">
        <v>186</v>
      </c>
      <c r="C38" s="5">
        <v>2289.1799999999998</v>
      </c>
    </row>
    <row r="39" spans="2:3" x14ac:dyDescent="0.25">
      <c r="B39" s="197" t="s">
        <v>187</v>
      </c>
      <c r="C39" s="5">
        <v>2364.9699999999998</v>
      </c>
    </row>
    <row r="40" spans="2:3" x14ac:dyDescent="0.25">
      <c r="B40" s="197" t="s">
        <v>188</v>
      </c>
      <c r="C40" s="5">
        <v>2282.3000000000002</v>
      </c>
    </row>
    <row r="41" spans="2:3" x14ac:dyDescent="0.25">
      <c r="B41" s="197" t="s">
        <v>189</v>
      </c>
      <c r="C41" s="5">
        <v>2177.11</v>
      </c>
    </row>
    <row r="42" spans="2:3" x14ac:dyDescent="0.25">
      <c r="B42" s="197" t="s">
        <v>190</v>
      </c>
      <c r="C42" s="5">
        <v>2115.31</v>
      </c>
    </row>
    <row r="43" spans="2:3" x14ac:dyDescent="0.25">
      <c r="B43" s="198" t="s">
        <v>58</v>
      </c>
      <c r="C43" s="199">
        <f>AVERAGE(C35:C42)</f>
        <v>2372.8375000000001</v>
      </c>
    </row>
    <row r="44" spans="2:3" x14ac:dyDescent="0.25">
      <c r="B44" s="200"/>
      <c r="C44" s="201"/>
    </row>
    <row r="45" spans="2:3" x14ac:dyDescent="0.25">
      <c r="B45" s="195" t="s">
        <v>191</v>
      </c>
      <c r="C45" s="196" t="s">
        <v>182</v>
      </c>
    </row>
    <row r="46" spans="2:3" x14ac:dyDescent="0.25">
      <c r="B46" s="197" t="s">
        <v>192</v>
      </c>
      <c r="C46" s="5">
        <v>4245.37</v>
      </c>
    </row>
    <row r="47" spans="2:3" x14ac:dyDescent="0.25">
      <c r="B47" s="197" t="s">
        <v>193</v>
      </c>
      <c r="C47" s="5">
        <v>5304.09</v>
      </c>
    </row>
    <row r="48" spans="2:3" x14ac:dyDescent="0.25">
      <c r="B48" s="198" t="s">
        <v>58</v>
      </c>
      <c r="C48" s="199">
        <f>AVERAGE(C46:C47)</f>
        <v>4774.7299999999996</v>
      </c>
    </row>
    <row r="49" spans="2:3" x14ac:dyDescent="0.25">
      <c r="B49" s="200"/>
      <c r="C49" s="201"/>
    </row>
    <row r="50" spans="2:3" x14ac:dyDescent="0.25">
      <c r="B50" s="195" t="s">
        <v>194</v>
      </c>
      <c r="C50" s="196" t="s">
        <v>182</v>
      </c>
    </row>
    <row r="51" spans="2:3" x14ac:dyDescent="0.25">
      <c r="B51" s="197" t="s">
        <v>171</v>
      </c>
      <c r="C51" s="5">
        <v>9199.27</v>
      </c>
    </row>
    <row r="52" spans="2:3" x14ac:dyDescent="0.25">
      <c r="B52" s="197" t="s">
        <v>172</v>
      </c>
      <c r="C52" s="5">
        <v>8052.47</v>
      </c>
    </row>
    <row r="53" spans="2:3" x14ac:dyDescent="0.25">
      <c r="B53" s="198" t="s">
        <v>195</v>
      </c>
      <c r="C53" s="203">
        <v>8586</v>
      </c>
    </row>
    <row r="54" spans="2:3" x14ac:dyDescent="0.25">
      <c r="B54" s="197" t="s">
        <v>196</v>
      </c>
      <c r="C54" s="84">
        <v>8443</v>
      </c>
    </row>
    <row r="55" spans="2:3" x14ac:dyDescent="0.25">
      <c r="B55" s="197" t="s">
        <v>58</v>
      </c>
      <c r="C55" s="202">
        <f>AVERAGE(C51:C54)</f>
        <v>8570.1850000000013</v>
      </c>
    </row>
    <row r="57" spans="2:3" x14ac:dyDescent="0.25">
      <c r="B57" s="195" t="s">
        <v>197</v>
      </c>
      <c r="C57" s="196" t="s">
        <v>182</v>
      </c>
    </row>
    <row r="58" spans="2:3" x14ac:dyDescent="0.25">
      <c r="B58" s="183" t="s">
        <v>161</v>
      </c>
      <c r="C58" s="5">
        <v>3210.11</v>
      </c>
    </row>
    <row r="59" spans="2:3" x14ac:dyDescent="0.25">
      <c r="B59" s="183" t="s">
        <v>162</v>
      </c>
      <c r="C59" s="5">
        <v>2978.99</v>
      </c>
    </row>
    <row r="60" spans="2:3" ht="25.5" x14ac:dyDescent="0.25">
      <c r="B60" s="183" t="s">
        <v>163</v>
      </c>
      <c r="C60" s="84">
        <v>3178.48</v>
      </c>
    </row>
    <row r="61" spans="2:3" x14ac:dyDescent="0.25">
      <c r="B61" s="198" t="s">
        <v>58</v>
      </c>
      <c r="C61" s="199">
        <f>AVERAGE(C58:C60)</f>
        <v>3122.5266666666666</v>
      </c>
    </row>
  </sheetData>
  <mergeCells count="10">
    <mergeCell ref="A25:A31"/>
    <mergeCell ref="A1:U1"/>
    <mergeCell ref="A3:A4"/>
    <mergeCell ref="A5:A14"/>
    <mergeCell ref="A15:A17"/>
    <mergeCell ref="A18:A19"/>
    <mergeCell ref="A20:A21"/>
    <mergeCell ref="A22:A23"/>
    <mergeCell ref="A2:B2"/>
    <mergeCell ref="A24:B24"/>
  </mergeCells>
  <pageMargins left="0.511811024" right="0.511811024" top="0.78740157499999996" bottom="0.78740157499999996" header="0.31496062000000002" footer="0.31496062000000002"/>
  <pageSetup paperSize="9" orientation="portrait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40"/>
  <sheetViews>
    <sheetView showGridLines="0" workbookViewId="0">
      <selection activeCell="D12" sqref="D12"/>
    </sheetView>
  </sheetViews>
  <sheetFormatPr defaultRowHeight="15" x14ac:dyDescent="0.25"/>
  <cols>
    <col min="1" max="1" width="6.85546875" customWidth="1"/>
    <col min="2" max="2" width="27.5703125" customWidth="1"/>
    <col min="3" max="3" width="9.42578125" customWidth="1"/>
    <col min="4" max="5" width="16.42578125" customWidth="1"/>
    <col min="6" max="6" width="16.28515625" customWidth="1"/>
    <col min="7" max="7" width="16.28515625" bestFit="1" customWidth="1"/>
    <col min="8" max="8" width="16.140625" bestFit="1" customWidth="1"/>
    <col min="9" max="9" width="13.7109375" customWidth="1"/>
    <col min="10" max="10" width="14.140625" customWidth="1"/>
    <col min="11" max="11" width="16.28515625" customWidth="1"/>
    <col min="12" max="12" width="17.7109375" bestFit="1" customWidth="1"/>
    <col min="13" max="13" width="16.7109375" bestFit="1" customWidth="1"/>
    <col min="14" max="14" width="17.7109375" bestFit="1" customWidth="1"/>
    <col min="15" max="15" width="15" bestFit="1" customWidth="1"/>
    <col min="16" max="16" width="16.7109375" bestFit="1" customWidth="1"/>
  </cols>
  <sheetData>
    <row r="1" spans="1:20" ht="34.5" thickBot="1" x14ac:dyDescent="0.55000000000000004">
      <c r="A1" s="327" t="s">
        <v>198</v>
      </c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9"/>
      <c r="Q1" s="118"/>
      <c r="R1" s="118"/>
      <c r="S1" s="118"/>
      <c r="T1" s="118"/>
    </row>
    <row r="2" spans="1:20" ht="39" thickBot="1" x14ac:dyDescent="0.3">
      <c r="A2" s="330" t="s">
        <v>199</v>
      </c>
      <c r="B2" s="111" t="s">
        <v>137</v>
      </c>
      <c r="C2" s="112" t="s">
        <v>138</v>
      </c>
      <c r="D2" s="29" t="s">
        <v>200</v>
      </c>
      <c r="E2" s="113" t="s">
        <v>143</v>
      </c>
      <c r="F2" s="113" t="s">
        <v>144</v>
      </c>
      <c r="G2" s="114" t="s">
        <v>145</v>
      </c>
      <c r="H2" s="115" t="s">
        <v>201</v>
      </c>
      <c r="I2" s="115" t="s">
        <v>148</v>
      </c>
      <c r="J2" s="115" t="s">
        <v>149</v>
      </c>
      <c r="K2" s="113" t="s">
        <v>202</v>
      </c>
      <c r="L2" s="113" t="s">
        <v>203</v>
      </c>
      <c r="M2" s="115" t="s">
        <v>80</v>
      </c>
      <c r="N2" s="115" t="s">
        <v>152</v>
      </c>
      <c r="O2" s="116" t="s">
        <v>81</v>
      </c>
      <c r="P2" s="117" t="s">
        <v>82</v>
      </c>
    </row>
    <row r="3" spans="1:20" ht="15" customHeight="1" x14ac:dyDescent="0.25">
      <c r="A3" s="331"/>
      <c r="B3" s="130" t="s">
        <v>83</v>
      </c>
      <c r="C3" s="120">
        <v>10</v>
      </c>
      <c r="D3" s="121">
        <v>1422.43</v>
      </c>
      <c r="E3" s="122">
        <v>1113.19</v>
      </c>
      <c r="F3" s="123">
        <v>4267.0200000000004</v>
      </c>
      <c r="G3" s="102">
        <v>1539.7580000000003</v>
      </c>
      <c r="H3" s="124">
        <v>1493.8</v>
      </c>
      <c r="I3" s="124">
        <f>H3-E3</f>
        <v>380.6099999999999</v>
      </c>
      <c r="J3" s="125">
        <f>I3/H3</f>
        <v>0.25479314499933053</v>
      </c>
      <c r="K3" s="123">
        <v>42670.200000000004</v>
      </c>
      <c r="L3" s="123">
        <v>512042.4</v>
      </c>
      <c r="M3" s="126">
        <v>53678.5</v>
      </c>
      <c r="N3" s="126">
        <f>ROUND(M3*12,2)</f>
        <v>644142</v>
      </c>
      <c r="O3" s="127">
        <f>M3-K3</f>
        <v>11008.299999999996</v>
      </c>
      <c r="P3" s="131">
        <f>N3-L3</f>
        <v>132099.59999999998</v>
      </c>
    </row>
    <row r="4" spans="1:20" x14ac:dyDescent="0.25">
      <c r="A4" s="331"/>
      <c r="B4" s="53" t="s">
        <v>84</v>
      </c>
      <c r="C4" s="88">
        <v>31</v>
      </c>
      <c r="D4" s="84">
        <v>1555.26</v>
      </c>
      <c r="E4" s="83">
        <v>1202.5999999999999</v>
      </c>
      <c r="F4" s="81">
        <v>4470.6499999999996</v>
      </c>
      <c r="G4" s="79">
        <v>1651.7860000000001</v>
      </c>
      <c r="H4" s="91">
        <v>1493.8</v>
      </c>
      <c r="I4" s="91">
        <f t="shared" ref="I4:I38" si="0">H4-E4</f>
        <v>291.20000000000005</v>
      </c>
      <c r="J4" s="92">
        <f t="shared" ref="J4:J31" si="1">I4/H4</f>
        <v>0.19493908153701972</v>
      </c>
      <c r="K4" s="81">
        <v>138590.15</v>
      </c>
      <c r="L4" s="81">
        <v>1663081.7999999998</v>
      </c>
      <c r="M4" s="101">
        <v>166403.35</v>
      </c>
      <c r="N4" s="101">
        <f t="shared" ref="N4:N31" si="2">ROUND(M4*12,2)</f>
        <v>1996840.2</v>
      </c>
      <c r="O4" s="85">
        <f t="shared" ref="O4:P31" si="3">M4-K4</f>
        <v>27813.200000000012</v>
      </c>
      <c r="P4" s="21">
        <f t="shared" si="3"/>
        <v>333758.40000000014</v>
      </c>
    </row>
    <row r="5" spans="1:20" ht="25.5" x14ac:dyDescent="0.25">
      <c r="A5" s="331"/>
      <c r="B5" s="53" t="s">
        <v>101</v>
      </c>
      <c r="C5" s="88">
        <v>2</v>
      </c>
      <c r="D5" s="84">
        <v>1412.5</v>
      </c>
      <c r="E5" s="83">
        <v>1202.5999999999999</v>
      </c>
      <c r="F5" s="81">
        <v>4470.6499999999996</v>
      </c>
      <c r="G5" s="79">
        <v>1623.2339999999999</v>
      </c>
      <c r="H5" s="91">
        <v>1493.8</v>
      </c>
      <c r="I5" s="91">
        <f t="shared" si="0"/>
        <v>291.20000000000005</v>
      </c>
      <c r="J5" s="92">
        <f t="shared" si="1"/>
        <v>0.19493908153701972</v>
      </c>
      <c r="K5" s="81">
        <v>8941.2999999999993</v>
      </c>
      <c r="L5" s="81">
        <v>107295.59999999999</v>
      </c>
      <c r="M5" s="101">
        <v>10735.7</v>
      </c>
      <c r="N5" s="101">
        <f t="shared" si="2"/>
        <v>128828.4</v>
      </c>
      <c r="O5" s="85">
        <f t="shared" si="3"/>
        <v>1794.4000000000015</v>
      </c>
      <c r="P5" s="21">
        <f t="shared" si="3"/>
        <v>21532.800000000003</v>
      </c>
    </row>
    <row r="6" spans="1:20" x14ac:dyDescent="0.25">
      <c r="A6" s="331"/>
      <c r="B6" s="53" t="s">
        <v>102</v>
      </c>
      <c r="C6" s="88">
        <v>8</v>
      </c>
      <c r="D6" s="84">
        <v>1633.25</v>
      </c>
      <c r="E6" s="83">
        <v>1202.5999999999999</v>
      </c>
      <c r="F6" s="81">
        <v>4470.6499999999996</v>
      </c>
      <c r="G6" s="79">
        <v>1667.384</v>
      </c>
      <c r="H6" s="91">
        <v>1493.8</v>
      </c>
      <c r="I6" s="91">
        <f t="shared" si="0"/>
        <v>291.20000000000005</v>
      </c>
      <c r="J6" s="92">
        <f t="shared" si="1"/>
        <v>0.19493908153701972</v>
      </c>
      <c r="K6" s="81">
        <v>35765.199999999997</v>
      </c>
      <c r="L6" s="81">
        <v>429182.39999999997</v>
      </c>
      <c r="M6" s="101">
        <v>42942.8</v>
      </c>
      <c r="N6" s="101">
        <f t="shared" si="2"/>
        <v>515313.6</v>
      </c>
      <c r="O6" s="85">
        <f t="shared" si="3"/>
        <v>7177.6000000000058</v>
      </c>
      <c r="P6" s="21">
        <f t="shared" si="3"/>
        <v>86131.200000000012</v>
      </c>
    </row>
    <row r="7" spans="1:20" ht="25.5" x14ac:dyDescent="0.25">
      <c r="A7" s="331"/>
      <c r="B7" s="53" t="s">
        <v>103</v>
      </c>
      <c r="C7" s="88">
        <v>4</v>
      </c>
      <c r="D7" s="84">
        <v>1555.26</v>
      </c>
      <c r="E7" s="83">
        <v>1202.5999999999999</v>
      </c>
      <c r="F7" s="81">
        <v>4622.03</v>
      </c>
      <c r="G7" s="79">
        <v>1651.7860000000001</v>
      </c>
      <c r="H7" s="91">
        <v>1493.8</v>
      </c>
      <c r="I7" s="91">
        <f t="shared" si="0"/>
        <v>291.20000000000005</v>
      </c>
      <c r="J7" s="92">
        <f t="shared" si="1"/>
        <v>0.19493908153701972</v>
      </c>
      <c r="K7" s="81">
        <v>18488.12</v>
      </c>
      <c r="L7" s="81">
        <v>221857.44</v>
      </c>
      <c r="M7" s="101">
        <v>22315.25</v>
      </c>
      <c r="N7" s="101">
        <f t="shared" si="2"/>
        <v>267783</v>
      </c>
      <c r="O7" s="85">
        <f t="shared" si="3"/>
        <v>3827.130000000001</v>
      </c>
      <c r="P7" s="21">
        <f t="shared" si="3"/>
        <v>45925.56</v>
      </c>
    </row>
    <row r="8" spans="1:20" ht="25.5" x14ac:dyDescent="0.25">
      <c r="A8" s="331"/>
      <c r="B8" s="53" t="s">
        <v>103</v>
      </c>
      <c r="C8" s="88">
        <v>4</v>
      </c>
      <c r="D8" s="84">
        <v>1630.98</v>
      </c>
      <c r="E8" s="83">
        <v>1202.5999999999999</v>
      </c>
      <c r="F8" s="81">
        <v>5243.02</v>
      </c>
      <c r="G8" s="79">
        <v>1666.9299999999998</v>
      </c>
      <c r="H8" s="91">
        <v>1493.8</v>
      </c>
      <c r="I8" s="91">
        <f t="shared" si="0"/>
        <v>291.20000000000005</v>
      </c>
      <c r="J8" s="92">
        <f t="shared" si="1"/>
        <v>0.19493908153701972</v>
      </c>
      <c r="K8" s="81">
        <v>20972.080000000002</v>
      </c>
      <c r="L8" s="81">
        <v>251664.96000000002</v>
      </c>
      <c r="M8" s="101">
        <v>25084.92</v>
      </c>
      <c r="N8" s="101">
        <f t="shared" si="2"/>
        <v>301019.03999999998</v>
      </c>
      <c r="O8" s="85">
        <f t="shared" si="3"/>
        <v>4112.8399999999965</v>
      </c>
      <c r="P8" s="21">
        <f t="shared" si="3"/>
        <v>49354.079999999958</v>
      </c>
    </row>
    <row r="9" spans="1:20" x14ac:dyDescent="0.25">
      <c r="A9" s="331"/>
      <c r="B9" s="53" t="s">
        <v>104</v>
      </c>
      <c r="C9" s="88">
        <v>3</v>
      </c>
      <c r="D9" s="84">
        <v>1630.98</v>
      </c>
      <c r="E9" s="83">
        <v>1202.5999999999999</v>
      </c>
      <c r="F9" s="81">
        <v>4470.6499999999996</v>
      </c>
      <c r="G9" s="79">
        <v>1666.9299999999998</v>
      </c>
      <c r="H9" s="91">
        <v>1493.8</v>
      </c>
      <c r="I9" s="91">
        <f t="shared" si="0"/>
        <v>291.20000000000005</v>
      </c>
      <c r="J9" s="92">
        <f t="shared" si="1"/>
        <v>0.19493908153701972</v>
      </c>
      <c r="K9" s="81">
        <v>13411.949999999999</v>
      </c>
      <c r="L9" s="81">
        <v>160943.4</v>
      </c>
      <c r="M9" s="101">
        <v>16103.55</v>
      </c>
      <c r="N9" s="101">
        <f t="shared" si="2"/>
        <v>193242.6</v>
      </c>
      <c r="O9" s="85">
        <f t="shared" si="3"/>
        <v>2691.6000000000004</v>
      </c>
      <c r="P9" s="21">
        <f t="shared" si="3"/>
        <v>32299.200000000012</v>
      </c>
    </row>
    <row r="10" spans="1:20" ht="25.5" x14ac:dyDescent="0.25">
      <c r="A10" s="331"/>
      <c r="B10" s="53" t="s">
        <v>105</v>
      </c>
      <c r="C10" s="88">
        <v>2</v>
      </c>
      <c r="D10" s="84">
        <v>1412.5</v>
      </c>
      <c r="E10" s="83">
        <v>1202.5999999999999</v>
      </c>
      <c r="F10" s="81">
        <v>4470.6499999999996</v>
      </c>
      <c r="G10" s="79">
        <v>1623.2339999999999</v>
      </c>
      <c r="H10" s="91">
        <v>1493.8</v>
      </c>
      <c r="I10" s="91">
        <f t="shared" si="0"/>
        <v>291.20000000000005</v>
      </c>
      <c r="J10" s="92">
        <f t="shared" si="1"/>
        <v>0.19493908153701972</v>
      </c>
      <c r="K10" s="81">
        <v>8941.2999999999993</v>
      </c>
      <c r="L10" s="81">
        <v>107295.59999999999</v>
      </c>
      <c r="M10" s="101">
        <v>10735.7</v>
      </c>
      <c r="N10" s="101">
        <f t="shared" si="2"/>
        <v>128828.4</v>
      </c>
      <c r="O10" s="85">
        <f t="shared" si="3"/>
        <v>1794.4000000000015</v>
      </c>
      <c r="P10" s="21">
        <f t="shared" si="3"/>
        <v>21532.800000000003</v>
      </c>
    </row>
    <row r="11" spans="1:20" ht="25.5" x14ac:dyDescent="0.25">
      <c r="A11" s="331"/>
      <c r="B11" s="53" t="s">
        <v>106</v>
      </c>
      <c r="C11" s="88">
        <v>1</v>
      </c>
      <c r="D11" s="84">
        <v>1633.25</v>
      </c>
      <c r="E11" s="83">
        <v>1202.5999999999999</v>
      </c>
      <c r="F11" s="81">
        <v>4470.6499999999996</v>
      </c>
      <c r="G11" s="79">
        <v>1596.7650000000001</v>
      </c>
      <c r="H11" s="91">
        <v>1493.8</v>
      </c>
      <c r="I11" s="91">
        <f t="shared" si="0"/>
        <v>291.20000000000005</v>
      </c>
      <c r="J11" s="92">
        <f t="shared" si="1"/>
        <v>0.19493908153701972</v>
      </c>
      <c r="K11" s="81">
        <v>4470.6499999999996</v>
      </c>
      <c r="L11" s="81">
        <v>53647.799999999996</v>
      </c>
      <c r="M11" s="101">
        <v>5367.85</v>
      </c>
      <c r="N11" s="101">
        <f t="shared" si="2"/>
        <v>64414.2</v>
      </c>
      <c r="O11" s="85">
        <f t="shared" si="3"/>
        <v>897.20000000000073</v>
      </c>
      <c r="P11" s="21">
        <f t="shared" si="3"/>
        <v>10766.400000000001</v>
      </c>
    </row>
    <row r="12" spans="1:20" ht="25.5" x14ac:dyDescent="0.25">
      <c r="A12" s="331"/>
      <c r="B12" s="53" t="s">
        <v>85</v>
      </c>
      <c r="C12" s="88">
        <v>1</v>
      </c>
      <c r="D12" s="84">
        <v>1727.7</v>
      </c>
      <c r="E12" s="83">
        <v>1640.95</v>
      </c>
      <c r="F12" s="81">
        <v>5489.79</v>
      </c>
      <c r="G12" s="79">
        <v>1954.4260000000002</v>
      </c>
      <c r="H12" s="91">
        <v>2717.68</v>
      </c>
      <c r="I12" s="91">
        <f t="shared" si="0"/>
        <v>1076.7299999999998</v>
      </c>
      <c r="J12" s="92">
        <f t="shared" si="1"/>
        <v>0.3961945482911895</v>
      </c>
      <c r="K12" s="81">
        <v>5489.79</v>
      </c>
      <c r="L12" s="81">
        <v>65877.48</v>
      </c>
      <c r="M12" s="101">
        <v>8094.08</v>
      </c>
      <c r="N12" s="101">
        <f t="shared" si="2"/>
        <v>97128.960000000006</v>
      </c>
      <c r="O12" s="85">
        <f t="shared" si="3"/>
        <v>2604.29</v>
      </c>
      <c r="P12" s="21">
        <f t="shared" si="3"/>
        <v>31251.48000000001</v>
      </c>
    </row>
    <row r="13" spans="1:20" ht="25.5" x14ac:dyDescent="0.25">
      <c r="A13" s="331"/>
      <c r="B13" s="53" t="s">
        <v>107</v>
      </c>
      <c r="C13" s="88">
        <v>2</v>
      </c>
      <c r="D13" s="84">
        <v>1995.97</v>
      </c>
      <c r="E13" s="83">
        <v>1640.95</v>
      </c>
      <c r="F13" s="81">
        <v>5489.79</v>
      </c>
      <c r="G13" s="79">
        <v>2085.85</v>
      </c>
      <c r="H13" s="91">
        <v>2717.68</v>
      </c>
      <c r="I13" s="91">
        <f t="shared" si="0"/>
        <v>1076.7299999999998</v>
      </c>
      <c r="J13" s="92">
        <f t="shared" si="1"/>
        <v>0.3961945482911895</v>
      </c>
      <c r="K13" s="81">
        <v>10979.58</v>
      </c>
      <c r="L13" s="81">
        <v>131754.96</v>
      </c>
      <c r="M13" s="101">
        <v>16188.17</v>
      </c>
      <c r="N13" s="101">
        <f t="shared" si="2"/>
        <v>194258.04</v>
      </c>
      <c r="O13" s="85">
        <f t="shared" si="3"/>
        <v>5208.59</v>
      </c>
      <c r="P13" s="21">
        <f t="shared" si="3"/>
        <v>62503.080000000016</v>
      </c>
    </row>
    <row r="14" spans="1:20" ht="25.5" x14ac:dyDescent="0.25">
      <c r="A14" s="331"/>
      <c r="B14" s="53" t="s">
        <v>108</v>
      </c>
      <c r="C14" s="88">
        <v>11</v>
      </c>
      <c r="D14" s="84">
        <v>2158.64</v>
      </c>
      <c r="E14" s="83">
        <v>1640.95</v>
      </c>
      <c r="F14" s="81">
        <v>5489.79</v>
      </c>
      <c r="G14" s="79">
        <v>2275.1733333333336</v>
      </c>
      <c r="H14" s="91">
        <v>2717.68</v>
      </c>
      <c r="I14" s="91">
        <f t="shared" si="0"/>
        <v>1076.7299999999998</v>
      </c>
      <c r="J14" s="92">
        <f t="shared" si="1"/>
        <v>0.3961945482911895</v>
      </c>
      <c r="K14" s="81">
        <v>60387.69</v>
      </c>
      <c r="L14" s="81">
        <v>724652.28</v>
      </c>
      <c r="M14" s="101">
        <v>89034.93</v>
      </c>
      <c r="N14" s="101">
        <f t="shared" si="2"/>
        <v>1068419.1599999999</v>
      </c>
      <c r="O14" s="85">
        <f t="shared" si="3"/>
        <v>28647.239999999991</v>
      </c>
      <c r="P14" s="21">
        <f t="shared" si="3"/>
        <v>343766.87999999989</v>
      </c>
    </row>
    <row r="15" spans="1:20" ht="25.5" x14ac:dyDescent="0.25">
      <c r="A15" s="331"/>
      <c r="B15" s="53" t="s">
        <v>109</v>
      </c>
      <c r="C15" s="88">
        <v>21</v>
      </c>
      <c r="D15" s="84">
        <v>1901.92</v>
      </c>
      <c r="E15" s="83">
        <v>1640.95</v>
      </c>
      <c r="F15" s="81">
        <v>5477.04</v>
      </c>
      <c r="G15" s="79">
        <v>2236.2516666666666</v>
      </c>
      <c r="H15" s="91">
        <v>2717.68</v>
      </c>
      <c r="I15" s="91">
        <f t="shared" si="0"/>
        <v>1076.7299999999998</v>
      </c>
      <c r="J15" s="92">
        <f t="shared" si="1"/>
        <v>0.3961945482911895</v>
      </c>
      <c r="K15" s="81">
        <v>115017.84</v>
      </c>
      <c r="L15" s="81">
        <v>1380214.08</v>
      </c>
      <c r="M15" s="101">
        <v>169832.36</v>
      </c>
      <c r="N15" s="101">
        <f t="shared" si="2"/>
        <v>2037988.32</v>
      </c>
      <c r="O15" s="85">
        <f t="shared" si="3"/>
        <v>54814.51999999999</v>
      </c>
      <c r="P15" s="21">
        <f t="shared" si="3"/>
        <v>657774.24</v>
      </c>
    </row>
    <row r="16" spans="1:20" ht="25.5" x14ac:dyDescent="0.25">
      <c r="A16" s="331"/>
      <c r="B16" s="53" t="s">
        <v>110</v>
      </c>
      <c r="C16" s="88">
        <v>9</v>
      </c>
      <c r="D16" s="84">
        <v>1762.76</v>
      </c>
      <c r="E16" s="83">
        <v>1640.95</v>
      </c>
      <c r="F16" s="81">
        <v>5472.13</v>
      </c>
      <c r="G16" s="79">
        <v>2165.1633333333334</v>
      </c>
      <c r="H16" s="91">
        <v>2717.68</v>
      </c>
      <c r="I16" s="91">
        <f t="shared" si="0"/>
        <v>1076.7299999999998</v>
      </c>
      <c r="J16" s="92">
        <f t="shared" si="1"/>
        <v>0.3961945482911895</v>
      </c>
      <c r="K16" s="81">
        <v>49249.17</v>
      </c>
      <c r="L16" s="81">
        <v>590990.04</v>
      </c>
      <c r="M16" s="101">
        <v>72704.2</v>
      </c>
      <c r="N16" s="101">
        <f t="shared" si="2"/>
        <v>872450.4</v>
      </c>
      <c r="O16" s="85">
        <f t="shared" si="3"/>
        <v>23455.03</v>
      </c>
      <c r="P16" s="21">
        <f t="shared" si="3"/>
        <v>281460.36</v>
      </c>
    </row>
    <row r="17" spans="1:16" ht="25.5" x14ac:dyDescent="0.25">
      <c r="A17" s="331"/>
      <c r="B17" s="53" t="s">
        <v>110</v>
      </c>
      <c r="C17" s="88">
        <v>11</v>
      </c>
      <c r="D17" s="84">
        <v>1762.76</v>
      </c>
      <c r="E17" s="83">
        <v>1640.95</v>
      </c>
      <c r="F17" s="81">
        <v>5472.13</v>
      </c>
      <c r="G17" s="79">
        <v>2165.1633333333334</v>
      </c>
      <c r="H17" s="91">
        <v>2717.68</v>
      </c>
      <c r="I17" s="91">
        <f t="shared" si="0"/>
        <v>1076.7299999999998</v>
      </c>
      <c r="J17" s="92">
        <f t="shared" si="1"/>
        <v>0.3961945482911895</v>
      </c>
      <c r="K17" s="81">
        <v>60193.43</v>
      </c>
      <c r="L17" s="81">
        <v>722321.16</v>
      </c>
      <c r="M17" s="101">
        <v>88860.69</v>
      </c>
      <c r="N17" s="101">
        <f t="shared" si="2"/>
        <v>1066328.28</v>
      </c>
      <c r="O17" s="85">
        <f t="shared" si="3"/>
        <v>28667.260000000002</v>
      </c>
      <c r="P17" s="21">
        <f t="shared" si="3"/>
        <v>344007.12</v>
      </c>
    </row>
    <row r="18" spans="1:16" ht="25.5" x14ac:dyDescent="0.25">
      <c r="A18" s="331"/>
      <c r="B18" s="53" t="s">
        <v>111</v>
      </c>
      <c r="C18" s="88">
        <v>6</v>
      </c>
      <c r="D18" s="84">
        <v>2024.36</v>
      </c>
      <c r="E18" s="83">
        <v>1640.95</v>
      </c>
      <c r="F18" s="81">
        <v>5536.33</v>
      </c>
      <c r="G18" s="79">
        <v>2077.4360000000001</v>
      </c>
      <c r="H18" s="91">
        <v>2717.68</v>
      </c>
      <c r="I18" s="91">
        <f t="shared" si="0"/>
        <v>1076.7299999999998</v>
      </c>
      <c r="J18" s="92">
        <f t="shared" si="1"/>
        <v>0.3961945482911895</v>
      </c>
      <c r="K18" s="81">
        <v>33217.979999999996</v>
      </c>
      <c r="L18" s="81">
        <v>398615.75999999995</v>
      </c>
      <c r="M18" s="101">
        <v>48815.26</v>
      </c>
      <c r="N18" s="101">
        <f t="shared" si="2"/>
        <v>585783.12</v>
      </c>
      <c r="O18" s="85">
        <f t="shared" si="3"/>
        <v>15597.280000000006</v>
      </c>
      <c r="P18" s="21">
        <f t="shared" si="3"/>
        <v>187167.36000000004</v>
      </c>
    </row>
    <row r="19" spans="1:16" ht="25.5" x14ac:dyDescent="0.25">
      <c r="A19" s="331"/>
      <c r="B19" s="53" t="s">
        <v>112</v>
      </c>
      <c r="C19" s="88">
        <v>1</v>
      </c>
      <c r="D19" s="84">
        <v>1811.18</v>
      </c>
      <c r="E19" s="83">
        <v>1640.95</v>
      </c>
      <c r="F19" s="81">
        <v>5487.37</v>
      </c>
      <c r="G19" s="79">
        <v>2025.3524999999997</v>
      </c>
      <c r="H19" s="91">
        <v>2717.68</v>
      </c>
      <c r="I19" s="91">
        <f t="shared" si="0"/>
        <v>1076.7299999999998</v>
      </c>
      <c r="J19" s="92">
        <f t="shared" si="1"/>
        <v>0.3961945482911895</v>
      </c>
      <c r="K19" s="81">
        <v>5487.37</v>
      </c>
      <c r="L19" s="81">
        <v>65848.44</v>
      </c>
      <c r="M19" s="101">
        <v>8091.94</v>
      </c>
      <c r="N19" s="101">
        <f t="shared" si="2"/>
        <v>97103.28</v>
      </c>
      <c r="O19" s="85">
        <f t="shared" si="3"/>
        <v>2604.5699999999997</v>
      </c>
      <c r="P19" s="21">
        <f t="shared" si="3"/>
        <v>31254.839999999997</v>
      </c>
    </row>
    <row r="20" spans="1:16" ht="25.5" x14ac:dyDescent="0.25">
      <c r="A20" s="331"/>
      <c r="B20" s="53" t="s">
        <v>86</v>
      </c>
      <c r="C20" s="88">
        <v>4</v>
      </c>
      <c r="D20" s="84">
        <v>2268.1999999999998</v>
      </c>
      <c r="E20" s="83">
        <v>1664.03</v>
      </c>
      <c r="F20" s="81">
        <v>5932.94</v>
      </c>
      <c r="G20" s="79">
        <v>2414.54</v>
      </c>
      <c r="H20" s="91">
        <v>2882.4</v>
      </c>
      <c r="I20" s="91">
        <f t="shared" si="0"/>
        <v>1218.3700000000001</v>
      </c>
      <c r="J20" s="92">
        <f t="shared" si="1"/>
        <v>0.4226928948098807</v>
      </c>
      <c r="K20" s="81">
        <v>23731.759999999998</v>
      </c>
      <c r="L20" s="81">
        <v>284781.12</v>
      </c>
      <c r="M20" s="101">
        <v>36967.480000000003</v>
      </c>
      <c r="N20" s="101">
        <f t="shared" si="2"/>
        <v>443609.76</v>
      </c>
      <c r="O20" s="85">
        <f t="shared" si="3"/>
        <v>13235.720000000005</v>
      </c>
      <c r="P20" s="21">
        <f t="shared" si="3"/>
        <v>158828.64000000001</v>
      </c>
    </row>
    <row r="21" spans="1:16" ht="25.5" x14ac:dyDescent="0.25">
      <c r="A21" s="331"/>
      <c r="B21" s="53" t="s">
        <v>86</v>
      </c>
      <c r="C21" s="88">
        <v>4</v>
      </c>
      <c r="D21" s="84">
        <v>2268.1999999999998</v>
      </c>
      <c r="E21" s="83">
        <v>1664.03</v>
      </c>
      <c r="F21" s="81">
        <v>6791.99</v>
      </c>
      <c r="G21" s="79">
        <v>2414.54</v>
      </c>
      <c r="H21" s="91">
        <v>2882.4</v>
      </c>
      <c r="I21" s="91">
        <f t="shared" si="0"/>
        <v>1218.3700000000001</v>
      </c>
      <c r="J21" s="92">
        <f t="shared" si="1"/>
        <v>0.4226928948098807</v>
      </c>
      <c r="K21" s="81">
        <v>27167.96</v>
      </c>
      <c r="L21" s="81">
        <v>326015.52</v>
      </c>
      <c r="M21" s="101">
        <v>42311.4</v>
      </c>
      <c r="N21" s="101">
        <f t="shared" si="2"/>
        <v>507736.8</v>
      </c>
      <c r="O21" s="85">
        <f t="shared" si="3"/>
        <v>15143.440000000002</v>
      </c>
      <c r="P21" s="21">
        <f t="shared" si="3"/>
        <v>181721.27999999997</v>
      </c>
    </row>
    <row r="22" spans="1:16" ht="25.5" x14ac:dyDescent="0.25">
      <c r="A22" s="331"/>
      <c r="B22" s="53" t="s">
        <v>113</v>
      </c>
      <c r="C22" s="88">
        <v>28</v>
      </c>
      <c r="D22" s="84">
        <v>2268.1999999999998</v>
      </c>
      <c r="E22" s="83">
        <v>1664.03</v>
      </c>
      <c r="F22" s="81">
        <v>5583.29</v>
      </c>
      <c r="G22" s="79">
        <v>2414.54</v>
      </c>
      <c r="H22" s="91">
        <v>2882.4</v>
      </c>
      <c r="I22" s="91">
        <f t="shared" si="0"/>
        <v>1218.3700000000001</v>
      </c>
      <c r="J22" s="92">
        <f t="shared" si="1"/>
        <v>0.4226928948098807</v>
      </c>
      <c r="K22" s="81">
        <v>156332.12</v>
      </c>
      <c r="L22" s="81">
        <v>1875985.44</v>
      </c>
      <c r="M22" s="101">
        <v>237870.4</v>
      </c>
      <c r="N22" s="101">
        <f t="shared" si="2"/>
        <v>2854444.8</v>
      </c>
      <c r="O22" s="85">
        <f t="shared" si="3"/>
        <v>81538.28</v>
      </c>
      <c r="P22" s="21">
        <f t="shared" si="3"/>
        <v>978459.35999999987</v>
      </c>
    </row>
    <row r="23" spans="1:16" ht="25.5" x14ac:dyDescent="0.25">
      <c r="A23" s="331"/>
      <c r="B23" s="53" t="s">
        <v>114</v>
      </c>
      <c r="C23" s="88">
        <v>19</v>
      </c>
      <c r="D23" s="84">
        <v>1907</v>
      </c>
      <c r="E23" s="83">
        <v>1664.03</v>
      </c>
      <c r="F23" s="81">
        <v>5537.41</v>
      </c>
      <c r="G23" s="79">
        <v>2069.3775000000001</v>
      </c>
      <c r="H23" s="91">
        <v>2717.68</v>
      </c>
      <c r="I23" s="91">
        <f t="shared" si="0"/>
        <v>1053.6499999999999</v>
      </c>
      <c r="J23" s="92">
        <f t="shared" si="1"/>
        <v>0.38770201053840037</v>
      </c>
      <c r="K23" s="81">
        <v>105210.79</v>
      </c>
      <c r="L23" s="81">
        <v>1262529.48</v>
      </c>
      <c r="M23" s="101">
        <v>153705.59</v>
      </c>
      <c r="N23" s="101">
        <f t="shared" si="2"/>
        <v>1844467.08</v>
      </c>
      <c r="O23" s="85">
        <f t="shared" si="3"/>
        <v>48494.8</v>
      </c>
      <c r="P23" s="21">
        <f t="shared" si="3"/>
        <v>581937.60000000009</v>
      </c>
    </row>
    <row r="24" spans="1:16" ht="25.5" x14ac:dyDescent="0.25">
      <c r="A24" s="331"/>
      <c r="B24" s="53" t="s">
        <v>115</v>
      </c>
      <c r="C24" s="88">
        <v>4</v>
      </c>
      <c r="D24" s="84">
        <v>1907.65</v>
      </c>
      <c r="E24" s="83">
        <v>1664.03</v>
      </c>
      <c r="F24" s="81">
        <v>5887.08</v>
      </c>
      <c r="G24" s="79">
        <v>2069.54</v>
      </c>
      <c r="H24" s="91">
        <v>2717.68</v>
      </c>
      <c r="I24" s="91">
        <f t="shared" si="0"/>
        <v>1053.6499999999999</v>
      </c>
      <c r="J24" s="92">
        <f t="shared" si="1"/>
        <v>0.38770201053840037</v>
      </c>
      <c r="K24" s="81">
        <v>23548.32</v>
      </c>
      <c r="L24" s="81">
        <v>282579.83999999997</v>
      </c>
      <c r="M24" s="101">
        <v>35091.4</v>
      </c>
      <c r="N24" s="101">
        <f t="shared" si="2"/>
        <v>421096.8</v>
      </c>
      <c r="O24" s="85">
        <f t="shared" si="3"/>
        <v>11543.080000000002</v>
      </c>
      <c r="P24" s="21">
        <f t="shared" si="3"/>
        <v>138516.96000000002</v>
      </c>
    </row>
    <row r="25" spans="1:16" ht="25.5" x14ac:dyDescent="0.25">
      <c r="A25" s="331"/>
      <c r="B25" s="53" t="s">
        <v>115</v>
      </c>
      <c r="C25" s="88">
        <v>4</v>
      </c>
      <c r="D25" s="84">
        <v>1907.65</v>
      </c>
      <c r="E25" s="83">
        <v>1664.03</v>
      </c>
      <c r="F25" s="81">
        <v>6746.13</v>
      </c>
      <c r="G25" s="79">
        <v>2069.54</v>
      </c>
      <c r="H25" s="91">
        <v>2717.68</v>
      </c>
      <c r="I25" s="91">
        <f t="shared" si="0"/>
        <v>1053.6499999999999</v>
      </c>
      <c r="J25" s="92">
        <f t="shared" si="1"/>
        <v>0.38770201053840037</v>
      </c>
      <c r="K25" s="81">
        <v>26984.52</v>
      </c>
      <c r="L25" s="81">
        <v>323814.24</v>
      </c>
      <c r="M25" s="101">
        <v>40130.03</v>
      </c>
      <c r="N25" s="101">
        <f t="shared" si="2"/>
        <v>481560.36</v>
      </c>
      <c r="O25" s="85">
        <f t="shared" si="3"/>
        <v>13145.509999999998</v>
      </c>
      <c r="P25" s="21">
        <f t="shared" si="3"/>
        <v>157746.12</v>
      </c>
    </row>
    <row r="26" spans="1:16" x14ac:dyDescent="0.25">
      <c r="A26" s="331"/>
      <c r="B26" s="53" t="s">
        <v>116</v>
      </c>
      <c r="C26" s="88">
        <v>2</v>
      </c>
      <c r="D26" s="84">
        <v>1727.7</v>
      </c>
      <c r="E26" s="83">
        <v>1640.95</v>
      </c>
      <c r="F26" s="81">
        <v>5489.85</v>
      </c>
      <c r="G26" s="79">
        <v>2004.4824999999998</v>
      </c>
      <c r="H26" s="91">
        <v>2717.68</v>
      </c>
      <c r="I26" s="91">
        <f t="shared" si="0"/>
        <v>1076.7299999999998</v>
      </c>
      <c r="J26" s="92">
        <f t="shared" si="1"/>
        <v>0.3961945482911895</v>
      </c>
      <c r="K26" s="81">
        <v>10979.7</v>
      </c>
      <c r="L26" s="81">
        <v>131756.40000000002</v>
      </c>
      <c r="M26" s="101">
        <v>16188.33</v>
      </c>
      <c r="N26" s="101">
        <f t="shared" si="2"/>
        <v>194259.96</v>
      </c>
      <c r="O26" s="85">
        <f t="shared" si="3"/>
        <v>5208.6299999999992</v>
      </c>
      <c r="P26" s="21">
        <f t="shared" si="3"/>
        <v>62503.559999999969</v>
      </c>
    </row>
    <row r="27" spans="1:16" ht="25.5" x14ac:dyDescent="0.25">
      <c r="A27" s="331"/>
      <c r="B27" s="53" t="s">
        <v>87</v>
      </c>
      <c r="C27" s="88">
        <v>9</v>
      </c>
      <c r="D27" s="84">
        <v>4460.5200000000004</v>
      </c>
      <c r="E27" s="83">
        <v>2191.79</v>
      </c>
      <c r="F27" s="81">
        <v>6722.89</v>
      </c>
      <c r="G27" s="79">
        <v>3139.3500000000004</v>
      </c>
      <c r="H27" s="91">
        <v>3152.89</v>
      </c>
      <c r="I27" s="91">
        <f t="shared" si="0"/>
        <v>961.09999999999991</v>
      </c>
      <c r="J27" s="92">
        <f t="shared" si="1"/>
        <v>0.30483144036106552</v>
      </c>
      <c r="K27" s="81">
        <v>60506.01</v>
      </c>
      <c r="L27" s="81">
        <v>726072.12</v>
      </c>
      <c r="M27" s="101">
        <v>81341.64</v>
      </c>
      <c r="N27" s="101">
        <f t="shared" si="2"/>
        <v>976099.68</v>
      </c>
      <c r="O27" s="85">
        <f t="shared" si="3"/>
        <v>20835.629999999997</v>
      </c>
      <c r="P27" s="21">
        <f t="shared" si="3"/>
        <v>250027.56000000006</v>
      </c>
    </row>
    <row r="28" spans="1:16" ht="25.5" x14ac:dyDescent="0.25">
      <c r="A28" s="331"/>
      <c r="B28" s="53" t="s">
        <v>117</v>
      </c>
      <c r="C28" s="88">
        <v>1</v>
      </c>
      <c r="D28" s="84">
        <v>4460.5200000000004</v>
      </c>
      <c r="E28" s="83">
        <v>2191.79</v>
      </c>
      <c r="F28" s="81">
        <v>6722.89</v>
      </c>
      <c r="G28" s="79">
        <v>3139.3500000000004</v>
      </c>
      <c r="H28" s="91">
        <v>3152.89</v>
      </c>
      <c r="I28" s="91">
        <f t="shared" si="0"/>
        <v>961.09999999999991</v>
      </c>
      <c r="J28" s="92">
        <f t="shared" si="1"/>
        <v>0.30483144036106552</v>
      </c>
      <c r="K28" s="81">
        <v>6722.89</v>
      </c>
      <c r="L28" s="81">
        <v>80674.680000000008</v>
      </c>
      <c r="M28" s="101">
        <v>9037.9599999999991</v>
      </c>
      <c r="N28" s="101">
        <f t="shared" si="2"/>
        <v>108455.52</v>
      </c>
      <c r="O28" s="85">
        <f t="shared" si="3"/>
        <v>2315.0699999999988</v>
      </c>
      <c r="P28" s="21">
        <f t="shared" si="3"/>
        <v>27780.839999999997</v>
      </c>
    </row>
    <row r="29" spans="1:16" ht="25.5" x14ac:dyDescent="0.25">
      <c r="A29" s="331"/>
      <c r="B29" s="53" t="s">
        <v>118</v>
      </c>
      <c r="C29" s="88">
        <v>4</v>
      </c>
      <c r="D29" s="84">
        <v>4460.5200000000004</v>
      </c>
      <c r="E29" s="83">
        <v>2191.79</v>
      </c>
      <c r="F29" s="81">
        <v>6722.89</v>
      </c>
      <c r="G29" s="79">
        <v>3139.3500000000004</v>
      </c>
      <c r="H29" s="91">
        <v>3152.89</v>
      </c>
      <c r="I29" s="91">
        <f t="shared" si="0"/>
        <v>961.09999999999991</v>
      </c>
      <c r="J29" s="92">
        <f t="shared" si="1"/>
        <v>0.30483144036106552</v>
      </c>
      <c r="K29" s="81">
        <v>26891.56</v>
      </c>
      <c r="L29" s="81">
        <v>322698.72000000003</v>
      </c>
      <c r="M29" s="101">
        <v>36151.839999999997</v>
      </c>
      <c r="N29" s="101">
        <f t="shared" si="2"/>
        <v>433822.08</v>
      </c>
      <c r="O29" s="85">
        <f t="shared" si="3"/>
        <v>9260.2799999999952</v>
      </c>
      <c r="P29" s="21">
        <f t="shared" si="3"/>
        <v>111123.35999999999</v>
      </c>
    </row>
    <row r="30" spans="1:16" x14ac:dyDescent="0.25">
      <c r="A30" s="331"/>
      <c r="B30" s="53" t="s">
        <v>204</v>
      </c>
      <c r="C30" s="88">
        <v>1</v>
      </c>
      <c r="D30" s="84">
        <v>3503.94</v>
      </c>
      <c r="E30" s="83">
        <v>2780.11</v>
      </c>
      <c r="F30" s="81">
        <v>8062.49</v>
      </c>
      <c r="G30" s="79">
        <v>3611.2166666666672</v>
      </c>
      <c r="H30" s="91">
        <v>4485.8</v>
      </c>
      <c r="I30" s="91">
        <f t="shared" si="0"/>
        <v>1705.69</v>
      </c>
      <c r="J30" s="92">
        <f t="shared" si="1"/>
        <v>0.38024209728476527</v>
      </c>
      <c r="K30" s="81">
        <v>8062.49</v>
      </c>
      <c r="L30" s="81">
        <v>96749.88</v>
      </c>
      <c r="M30" s="101">
        <v>11986.57</v>
      </c>
      <c r="N30" s="101">
        <f t="shared" si="2"/>
        <v>143838.84</v>
      </c>
      <c r="O30" s="85">
        <f t="shared" si="3"/>
        <v>3924.08</v>
      </c>
      <c r="P30" s="21">
        <f t="shared" si="3"/>
        <v>47088.959999999992</v>
      </c>
    </row>
    <row r="31" spans="1:16" x14ac:dyDescent="0.25">
      <c r="A31" s="331"/>
      <c r="B31" s="53" t="s">
        <v>205</v>
      </c>
      <c r="C31" s="88">
        <v>2</v>
      </c>
      <c r="D31" s="84">
        <v>3503.94</v>
      </c>
      <c r="E31" s="83">
        <v>2780.11</v>
      </c>
      <c r="F31" s="81">
        <v>8062.49</v>
      </c>
      <c r="G31" s="79">
        <v>3611.2166666666672</v>
      </c>
      <c r="H31" s="91">
        <v>4485.8</v>
      </c>
      <c r="I31" s="91">
        <f t="shared" si="0"/>
        <v>1705.69</v>
      </c>
      <c r="J31" s="92">
        <f t="shared" si="1"/>
        <v>0.38024209728476527</v>
      </c>
      <c r="K31" s="81">
        <v>16124.98</v>
      </c>
      <c r="L31" s="81">
        <v>193499.76</v>
      </c>
      <c r="M31" s="101">
        <v>23973.14</v>
      </c>
      <c r="N31" s="101">
        <f t="shared" si="2"/>
        <v>287677.68</v>
      </c>
      <c r="O31" s="85">
        <f t="shared" si="3"/>
        <v>7848.16</v>
      </c>
      <c r="P31" s="21">
        <f t="shared" si="3"/>
        <v>94177.919999999984</v>
      </c>
    </row>
    <row r="32" spans="1:16" ht="15.75" thickBot="1" x14ac:dyDescent="0.3">
      <c r="A32" s="332"/>
      <c r="B32" s="132" t="s">
        <v>173</v>
      </c>
      <c r="C32" s="133">
        <f>SUM(C3:C31)</f>
        <v>209</v>
      </c>
      <c r="D32" s="134"/>
      <c r="E32" s="135"/>
      <c r="F32" s="43"/>
      <c r="G32" s="43"/>
      <c r="H32" s="135"/>
      <c r="I32" s="136"/>
      <c r="J32" s="137"/>
      <c r="K32" s="110">
        <f t="shared" ref="K32:P32" si="4">SUM(K3:K31)</f>
        <v>1124536.8999999999</v>
      </c>
      <c r="L32" s="110">
        <f t="shared" si="4"/>
        <v>13494442.800000001</v>
      </c>
      <c r="M32" s="138">
        <f t="shared" si="4"/>
        <v>1579745.0299999998</v>
      </c>
      <c r="N32" s="138">
        <f t="shared" si="4"/>
        <v>18956940.359999999</v>
      </c>
      <c r="O32" s="139">
        <f t="shared" si="4"/>
        <v>455208.13</v>
      </c>
      <c r="P32" s="140">
        <f t="shared" si="4"/>
        <v>5462497.5599999987</v>
      </c>
    </row>
    <row r="33" spans="1:16" ht="15" hidden="1" customHeight="1" x14ac:dyDescent="0.25">
      <c r="A33" s="324" t="s">
        <v>174</v>
      </c>
      <c r="B33" s="119" t="s">
        <v>175</v>
      </c>
      <c r="C33" s="120">
        <v>1</v>
      </c>
      <c r="D33" s="121"/>
      <c r="E33" s="122">
        <v>2700</v>
      </c>
      <c r="F33" s="123">
        <v>9513.61</v>
      </c>
      <c r="G33" s="102">
        <v>3054.6299999999997</v>
      </c>
      <c r="H33" s="128">
        <v>3152.89</v>
      </c>
      <c r="I33" s="124">
        <f t="shared" si="0"/>
        <v>452.88999999999987</v>
      </c>
      <c r="J33" s="125">
        <v>0.14364281659049316</v>
      </c>
      <c r="K33" s="123">
        <v>9513.61</v>
      </c>
      <c r="L33" s="123">
        <v>114163.32</v>
      </c>
      <c r="M33" s="129">
        <v>11226.059800000001</v>
      </c>
      <c r="N33" s="129">
        <v>134712.7176</v>
      </c>
      <c r="O33" s="127">
        <f>M33-K33</f>
        <v>1712.4498000000003</v>
      </c>
      <c r="P33" s="127">
        <f>N33-L33</f>
        <v>20549.397599999997</v>
      </c>
    </row>
    <row r="34" spans="1:16" hidden="1" x14ac:dyDescent="0.25">
      <c r="A34" s="325"/>
      <c r="B34" s="87" t="s">
        <v>17</v>
      </c>
      <c r="C34" s="88">
        <v>2</v>
      </c>
      <c r="D34" s="84"/>
      <c r="E34" s="83">
        <v>2500</v>
      </c>
      <c r="F34" s="81">
        <v>9066.77</v>
      </c>
      <c r="G34" s="79">
        <v>2626.1</v>
      </c>
      <c r="H34" s="94">
        <v>3152.89</v>
      </c>
      <c r="I34" s="91">
        <f t="shared" si="0"/>
        <v>652.88999999999987</v>
      </c>
      <c r="J34" s="92">
        <v>4.801797342066183E-2</v>
      </c>
      <c r="K34" s="81">
        <v>18133.53</v>
      </c>
      <c r="L34" s="81">
        <v>217602.36</v>
      </c>
      <c r="M34" s="93">
        <v>21397.565399999999</v>
      </c>
      <c r="N34" s="93">
        <v>256770.78479999999</v>
      </c>
      <c r="O34" s="85">
        <f t="shared" ref="O34:P39" si="5">M34-K34</f>
        <v>3264.0354000000007</v>
      </c>
      <c r="P34" s="85">
        <f t="shared" si="5"/>
        <v>39168.424800000008</v>
      </c>
    </row>
    <row r="35" spans="1:16" hidden="1" x14ac:dyDescent="0.25">
      <c r="A35" s="325"/>
      <c r="B35" s="87" t="s">
        <v>176</v>
      </c>
      <c r="C35" s="88">
        <v>1</v>
      </c>
      <c r="D35" s="84"/>
      <c r="E35" s="83">
        <v>2100</v>
      </c>
      <c r="F35" s="81">
        <v>8173.11</v>
      </c>
      <c r="G35" s="79">
        <v>2047.8666666666668</v>
      </c>
      <c r="H35" s="94">
        <v>2112</v>
      </c>
      <c r="I35" s="91">
        <f t="shared" si="0"/>
        <v>12</v>
      </c>
      <c r="J35" s="92">
        <v>5.6818181818182323E-3</v>
      </c>
      <c r="K35" s="81">
        <v>8173.11</v>
      </c>
      <c r="L35" s="81">
        <v>98077.319999999992</v>
      </c>
      <c r="M35" s="93">
        <v>9644.2698</v>
      </c>
      <c r="N35" s="93">
        <v>115731.23759999999</v>
      </c>
      <c r="O35" s="85">
        <f t="shared" si="5"/>
        <v>1471.1598000000004</v>
      </c>
      <c r="P35" s="85">
        <f t="shared" si="5"/>
        <v>17653.917600000001</v>
      </c>
    </row>
    <row r="36" spans="1:16" hidden="1" x14ac:dyDescent="0.25">
      <c r="A36" s="325"/>
      <c r="B36" s="87" t="s">
        <v>177</v>
      </c>
      <c r="C36" s="88">
        <v>30</v>
      </c>
      <c r="D36" s="84">
        <v>2079.64</v>
      </c>
      <c r="E36" s="83">
        <v>1762.8</v>
      </c>
      <c r="F36" s="81">
        <v>7460.68</v>
      </c>
      <c r="G36" s="79">
        <v>1971.51</v>
      </c>
      <c r="H36" s="94">
        <v>2112</v>
      </c>
      <c r="I36" s="91">
        <f t="shared" si="0"/>
        <v>349.20000000000005</v>
      </c>
      <c r="J36" s="92">
        <v>0.16534090909090915</v>
      </c>
      <c r="K36" s="81">
        <v>223820.39</v>
      </c>
      <c r="L36" s="81">
        <v>2685844.68</v>
      </c>
      <c r="M36" s="93">
        <v>264108.06020000001</v>
      </c>
      <c r="N36" s="93">
        <v>3169296.7224000003</v>
      </c>
      <c r="O36" s="85">
        <f t="shared" si="5"/>
        <v>40287.670199999993</v>
      </c>
      <c r="P36" s="85">
        <f t="shared" si="5"/>
        <v>483452.04240000015</v>
      </c>
    </row>
    <row r="37" spans="1:16" ht="25.5" hidden="1" x14ac:dyDescent="0.25">
      <c r="A37" s="325"/>
      <c r="B37" s="87" t="s">
        <v>178</v>
      </c>
      <c r="C37" s="88">
        <v>2</v>
      </c>
      <c r="D37" s="84"/>
      <c r="E37" s="83">
        <v>2121</v>
      </c>
      <c r="F37" s="81">
        <v>8698.82</v>
      </c>
      <c r="G37" s="79">
        <v>2330.7333333333331</v>
      </c>
      <c r="H37" s="94">
        <v>2882.4</v>
      </c>
      <c r="I37" s="91">
        <f t="shared" si="0"/>
        <v>761.40000000000009</v>
      </c>
      <c r="J37" s="92">
        <v>0.26415487094088264</v>
      </c>
      <c r="K37" s="81">
        <v>17397.64</v>
      </c>
      <c r="L37" s="81">
        <v>208771.68</v>
      </c>
      <c r="M37" s="93">
        <v>20529.215199999999</v>
      </c>
      <c r="N37" s="93">
        <v>246350.58239999998</v>
      </c>
      <c r="O37" s="85">
        <f t="shared" si="5"/>
        <v>3131.5751999999993</v>
      </c>
      <c r="P37" s="85">
        <f t="shared" si="5"/>
        <v>37578.902399999992</v>
      </c>
    </row>
    <row r="38" spans="1:16" hidden="1" x14ac:dyDescent="0.25">
      <c r="A38" s="325"/>
      <c r="B38" s="87" t="s">
        <v>179</v>
      </c>
      <c r="C38" s="88">
        <v>14</v>
      </c>
      <c r="D38" s="84"/>
      <c r="E38" s="83">
        <v>1135.27</v>
      </c>
      <c r="F38" s="81">
        <v>6017.72</v>
      </c>
      <c r="G38" s="79">
        <v>1381.6233333333332</v>
      </c>
      <c r="H38" s="94">
        <v>1493.8</v>
      </c>
      <c r="I38" s="91">
        <f t="shared" si="0"/>
        <v>358.53</v>
      </c>
      <c r="J38" s="92">
        <v>0.24001204980586421</v>
      </c>
      <c r="K38" s="81">
        <v>84248.07</v>
      </c>
      <c r="L38" s="81">
        <v>1010976.8400000001</v>
      </c>
      <c r="M38" s="93">
        <v>99412.722600000008</v>
      </c>
      <c r="N38" s="93">
        <v>1192952.6712000002</v>
      </c>
      <c r="O38" s="85">
        <f t="shared" si="5"/>
        <v>15164.652600000001</v>
      </c>
      <c r="P38" s="85">
        <f t="shared" si="5"/>
        <v>181975.83120000013</v>
      </c>
    </row>
    <row r="39" spans="1:16" ht="26.25" hidden="1" thickBot="1" x14ac:dyDescent="0.3">
      <c r="A39" s="326"/>
      <c r="B39" s="87" t="s">
        <v>180</v>
      </c>
      <c r="C39" s="88">
        <v>1</v>
      </c>
      <c r="D39" s="84"/>
      <c r="E39" s="83">
        <v>9800</v>
      </c>
      <c r="F39" s="81">
        <v>165.3</v>
      </c>
      <c r="G39" s="79">
        <v>8732.5</v>
      </c>
      <c r="H39" s="91">
        <v>200</v>
      </c>
      <c r="I39" s="91">
        <v>0</v>
      </c>
      <c r="J39" s="92">
        <v>0</v>
      </c>
      <c r="K39" s="81">
        <v>1983.56</v>
      </c>
      <c r="L39" s="81">
        <v>23802.720000000001</v>
      </c>
      <c r="M39" s="93">
        <v>2340.6008000000002</v>
      </c>
      <c r="N39" s="93">
        <v>28087.209600000002</v>
      </c>
      <c r="O39" s="85">
        <f t="shared" si="5"/>
        <v>357.04080000000022</v>
      </c>
      <c r="P39" s="85">
        <f t="shared" si="5"/>
        <v>4284.4896000000008</v>
      </c>
    </row>
    <row r="40" spans="1:16" hidden="1" x14ac:dyDescent="0.25">
      <c r="B40" s="89" t="s">
        <v>173</v>
      </c>
      <c r="C40" s="98">
        <f>SUM(C33:C39)</f>
        <v>51</v>
      </c>
      <c r="D40" s="90"/>
      <c r="E40" s="99"/>
      <c r="F40" s="86"/>
      <c r="G40" s="86"/>
      <c r="H40" s="95"/>
      <c r="I40" s="96"/>
      <c r="J40" s="97"/>
      <c r="K40" s="79">
        <f t="shared" ref="K40:P40" si="6">SUM(K33:K39)</f>
        <v>363269.91000000003</v>
      </c>
      <c r="L40" s="79">
        <f t="shared" si="6"/>
        <v>4359238.92</v>
      </c>
      <c r="M40" s="100">
        <f t="shared" si="6"/>
        <v>428658.49380000005</v>
      </c>
      <c r="N40" s="100">
        <f t="shared" si="6"/>
        <v>5143901.9256000007</v>
      </c>
      <c r="O40" s="78">
        <f t="shared" si="6"/>
        <v>65388.5838</v>
      </c>
      <c r="P40" s="78">
        <f t="shared" si="6"/>
        <v>784663.00560000027</v>
      </c>
    </row>
  </sheetData>
  <mergeCells count="3">
    <mergeCell ref="A33:A39"/>
    <mergeCell ref="A1:P1"/>
    <mergeCell ref="A2:A32"/>
  </mergeCell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915C5E0EC23024D816B90A28663D3B4" ma:contentTypeVersion="14" ma:contentTypeDescription="Crie um novo documento." ma:contentTypeScope="" ma:versionID="ad9fad667bdd6398e975c8fc67f9b851">
  <xsd:schema xmlns:xsd="http://www.w3.org/2001/XMLSchema" xmlns:xs="http://www.w3.org/2001/XMLSchema" xmlns:p="http://schemas.microsoft.com/office/2006/metadata/properties" xmlns:ns3="70af11bd-5d2e-464f-a98c-dbe1aef80998" xmlns:ns4="f0d161ba-de97-4f0a-8b60-b525e43981e8" targetNamespace="http://schemas.microsoft.com/office/2006/metadata/properties" ma:root="true" ma:fieldsID="db3c8638f7b48f5c12f4db926cfeafb2" ns3:_="" ns4:_="">
    <xsd:import namespace="70af11bd-5d2e-464f-a98c-dbe1aef80998"/>
    <xsd:import namespace="f0d161ba-de97-4f0a-8b60-b525e43981e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af11bd-5d2e-464f-a98c-dbe1aef809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d161ba-de97-4f0a-8b60-b525e43981e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9F7BFB5-C036-4AAA-952E-6C5FE12726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833B748-E642-4748-9572-850709DFD0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af11bd-5d2e-464f-a98c-dbe1aef80998"/>
    <ds:schemaRef ds:uri="f0d161ba-de97-4f0a-8b60-b525e43981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D31CF4B-38D8-425C-82B5-125AC60D2AAC}">
  <ds:schemaRefs>
    <ds:schemaRef ds:uri="f0d161ba-de97-4f0a-8b60-b525e43981e8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www.w3.org/XML/1998/namespace"/>
    <ds:schemaRef ds:uri="http://purl.org/dc/elements/1.1/"/>
    <ds:schemaRef ds:uri="http://purl.org/dc/dcmitype/"/>
    <ds:schemaRef ds:uri="http://schemas.microsoft.com/office/2006/documentManagement/types"/>
    <ds:schemaRef ds:uri="http://schemas.microsoft.com/office/infopath/2007/PartnerControls"/>
    <ds:schemaRef ds:uri="70af11bd-5d2e-464f-a98c-dbe1aef8099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1</vt:i4>
      </vt:variant>
    </vt:vector>
  </HeadingPairs>
  <TitlesOfParts>
    <vt:vector size="10" baseType="lpstr">
      <vt:lpstr>PESQUISA SALARIAL</vt:lpstr>
      <vt:lpstr>PESQUISA VALE REFEIÇÃO</vt:lpstr>
      <vt:lpstr>Planilha1</vt:lpstr>
      <vt:lpstr>Benefícios_CITL</vt:lpstr>
      <vt:lpstr>Fiocruz</vt:lpstr>
      <vt:lpstr>Todas as fontes</vt:lpstr>
      <vt:lpstr>Plan3</vt:lpstr>
      <vt:lpstr> Resumo Média</vt:lpstr>
      <vt:lpstr>Resumo ENSP</vt:lpstr>
      <vt:lpstr>Benefícios_CITL!Area_de_impressao</vt:lpstr>
    </vt:vector>
  </TitlesOfParts>
  <Manager/>
  <Company>FioCruz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Sonali da Silva Mota</dc:creator>
  <cp:keywords/>
  <dc:description/>
  <cp:lastModifiedBy>Renata da Silva Maciel</cp:lastModifiedBy>
  <cp:revision/>
  <cp:lastPrinted>2023-03-13T14:27:00Z</cp:lastPrinted>
  <dcterms:created xsi:type="dcterms:W3CDTF">2018-02-07T12:01:26Z</dcterms:created>
  <dcterms:modified xsi:type="dcterms:W3CDTF">2023-03-13T14:27:15Z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0x0101002915C5E0EC23024D816B90A28663D3B4</vt:lpwstr>
  </property>
</Properties>
</file>