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ÕES 2023\SERVIÇOS\PGE 08-2023 - Manutenção Preventiva Ar Condicionado Fiocruz\Publicar\TR e Anexos\"/>
    </mc:Choice>
  </mc:AlternateContent>
  <xr:revisionPtr revIDLastSave="0" documentId="8_{B1E3BDE9-0B48-41D5-957E-854810221ED3}" xr6:coauthVersionLast="47" xr6:coauthVersionMax="47" xr10:uidLastSave="{00000000-0000-0000-0000-000000000000}"/>
  <bookViews>
    <workbookView xWindow="-120" yWindow="-120" windowWidth="24240" windowHeight="13140" activeTab="3" xr2:uid="{C8F17936-C4F0-44AE-B39F-16AE871B73D7}"/>
  </bookViews>
  <sheets>
    <sheet name="Tabela de Peças e Serviços " sheetId="1" r:id="rId1"/>
    <sheet name="Tabela Exemplificativa" sheetId="5" r:id="rId2"/>
    <sheet name="Mão de Obra" sheetId="2" r:id="rId3"/>
    <sheet name="Análise e Estimativa de Valor" sheetId="3" r:id="rId4"/>
  </sheets>
  <definedNames>
    <definedName name="_xlnm._FilterDatabase" localSheetId="0" hidden="1">'Tabela de Peças e Serviços '!#REF!</definedName>
    <definedName name="_xlnm._FilterDatabase" localSheetId="1" hidden="1">'Tabela Exemplificativa'!$A$2:$B$98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6" i="3" l="1"/>
  <c r="E37" i="3"/>
  <c r="E38" i="3"/>
  <c r="E39" i="3" s="1"/>
  <c r="E40" i="3" l="1"/>
  <c r="B21" i="3" l="1"/>
  <c r="B20" i="3"/>
  <c r="B37" i="3" s="1"/>
  <c r="C21" i="3"/>
  <c r="C20" i="3"/>
  <c r="E5" i="3"/>
  <c r="E14" i="3"/>
  <c r="C37" i="3" l="1"/>
  <c r="F555" i="1" l="1"/>
  <c r="E555" i="1"/>
  <c r="E554" i="1"/>
  <c r="F554" i="1"/>
  <c r="F553" i="1"/>
  <c r="F552" i="1"/>
  <c r="E552" i="1"/>
  <c r="D7" i="3" l="1"/>
  <c r="D21" i="3" s="1"/>
  <c r="D6" i="3"/>
  <c r="D20" i="3" s="1"/>
  <c r="C14" i="3"/>
  <c r="B14" i="3"/>
  <c r="D13" i="3"/>
  <c r="D12" i="3"/>
  <c r="D11" i="3"/>
  <c r="D10" i="3"/>
  <c r="D9" i="3"/>
  <c r="K11" i="2"/>
  <c r="T20" i="2"/>
  <c r="T17" i="2"/>
  <c r="T14" i="2"/>
  <c r="K20" i="2"/>
  <c r="K6" i="2"/>
  <c r="F17" i="2"/>
  <c r="D37" i="3" l="1"/>
  <c r="D14" i="3"/>
  <c r="E16" i="3" s="1"/>
  <c r="E19" i="3" l="1"/>
  <c r="E21" i="3" l="1"/>
  <c r="U20" i="2"/>
  <c r="V20" i="2" s="1"/>
  <c r="U17" i="2"/>
  <c r="V17" i="2" s="1"/>
  <c r="U14" i="2"/>
  <c r="V14" i="2" s="1"/>
  <c r="U5" i="2"/>
  <c r="V5" i="2" s="1"/>
  <c r="L24" i="2"/>
  <c r="M24" i="2" s="1"/>
  <c r="L23" i="2"/>
  <c r="M23" i="2" s="1"/>
  <c r="L22" i="2"/>
  <c r="M22" i="2" s="1"/>
  <c r="L21" i="2"/>
  <c r="M21" i="2" s="1"/>
  <c r="L20" i="2"/>
  <c r="M20" i="2" s="1"/>
  <c r="L19" i="2"/>
  <c r="M19" i="2" s="1"/>
  <c r="L18" i="2"/>
  <c r="M18" i="2" s="1"/>
  <c r="L17" i="2"/>
  <c r="M17" i="2" s="1"/>
  <c r="L16" i="2"/>
  <c r="M16" i="2" s="1"/>
  <c r="L15" i="2"/>
  <c r="M15" i="2" s="1"/>
  <c r="L14" i="2"/>
  <c r="M14" i="2" s="1"/>
  <c r="L13" i="2"/>
  <c r="M13" i="2" s="1"/>
  <c r="L12" i="2"/>
  <c r="M12" i="2" s="1"/>
  <c r="L11" i="2"/>
  <c r="M11" i="2" s="1"/>
  <c r="L10" i="2"/>
  <c r="M10" i="2" s="1"/>
  <c r="L9" i="2"/>
  <c r="M9" i="2" s="1"/>
  <c r="L8" i="2"/>
  <c r="M8" i="2" s="1"/>
  <c r="L7" i="2"/>
  <c r="M7" i="2" s="1"/>
  <c r="L6" i="2"/>
  <c r="M6" i="2" s="1"/>
  <c r="L5" i="2"/>
  <c r="M5" i="2" s="1"/>
  <c r="H21" i="2"/>
  <c r="H15" i="2"/>
  <c r="H13" i="2"/>
  <c r="G24" i="2"/>
  <c r="H24" i="2" s="1"/>
  <c r="G23" i="2"/>
  <c r="H23" i="2" s="1"/>
  <c r="G22" i="2"/>
  <c r="G21" i="2"/>
  <c r="G20" i="2"/>
  <c r="H20" i="2" s="1"/>
  <c r="G19" i="2"/>
  <c r="H19" i="2" s="1"/>
  <c r="G18" i="2"/>
  <c r="H18" i="2" s="1"/>
  <c r="G17" i="2"/>
  <c r="H17" i="2" s="1"/>
  <c r="G16" i="2"/>
  <c r="H16" i="2" s="1"/>
  <c r="G15" i="2"/>
  <c r="G14" i="2"/>
  <c r="H14" i="2" s="1"/>
  <c r="G13" i="2"/>
  <c r="G12" i="2"/>
  <c r="H12" i="2" s="1"/>
  <c r="G11" i="2"/>
  <c r="H11" i="2" s="1"/>
  <c r="G10" i="2"/>
  <c r="H10" i="2" s="1"/>
  <c r="G9" i="2"/>
  <c r="H9" i="2" s="1"/>
  <c r="G8" i="2"/>
  <c r="H8" i="2" s="1"/>
  <c r="G7" i="2"/>
  <c r="H7" i="2" s="1"/>
  <c r="G6" i="2"/>
  <c r="H6" i="2" s="1"/>
  <c r="G5" i="2"/>
  <c r="H5" i="2" s="1"/>
  <c r="M25" i="2" l="1"/>
  <c r="C5" i="3" s="1"/>
  <c r="C19" i="3" s="1"/>
  <c r="L25" i="2"/>
  <c r="J25" i="2"/>
  <c r="I25" i="2"/>
  <c r="C22" i="3" l="1"/>
  <c r="C36" i="3"/>
  <c r="C38" i="3" s="1"/>
  <c r="C8" i="3"/>
  <c r="N22" i="2" l="1"/>
  <c r="G25" i="2"/>
  <c r="E25" i="2"/>
  <c r="D25" i="2"/>
  <c r="F545" i="1"/>
  <c r="E546" i="1"/>
  <c r="F546" i="1" s="1"/>
  <c r="F267" i="1"/>
  <c r="F387" i="1"/>
  <c r="F386" i="1"/>
  <c r="O22" i="2" l="1"/>
  <c r="N25" i="2"/>
  <c r="H22" i="2"/>
  <c r="H25" i="2" s="1"/>
  <c r="Q24" i="2"/>
  <c r="Q23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P24" i="2"/>
  <c r="U24" i="2" s="1"/>
  <c r="P23" i="2"/>
  <c r="U23" i="2" s="1"/>
  <c r="P22" i="2"/>
  <c r="U22" i="2" s="1"/>
  <c r="P21" i="2"/>
  <c r="U21" i="2" s="1"/>
  <c r="P20" i="2"/>
  <c r="P19" i="2"/>
  <c r="U19" i="2" s="1"/>
  <c r="P18" i="2"/>
  <c r="U18" i="2" s="1"/>
  <c r="P17" i="2"/>
  <c r="P16" i="2"/>
  <c r="U16" i="2" s="1"/>
  <c r="P15" i="2"/>
  <c r="U15" i="2" s="1"/>
  <c r="P14" i="2"/>
  <c r="P13" i="2"/>
  <c r="U13" i="2" s="1"/>
  <c r="P12" i="2"/>
  <c r="U12" i="2" s="1"/>
  <c r="P11" i="2"/>
  <c r="U11" i="2" s="1"/>
  <c r="P10" i="2"/>
  <c r="U10" i="2" s="1"/>
  <c r="P9" i="2"/>
  <c r="U9" i="2" s="1"/>
  <c r="P8" i="2"/>
  <c r="U8" i="2" s="1"/>
  <c r="P7" i="2"/>
  <c r="U7" i="2" s="1"/>
  <c r="P6" i="2"/>
  <c r="U6" i="2" s="1"/>
  <c r="P5" i="2"/>
  <c r="T8" i="2" l="1"/>
  <c r="V8" i="2"/>
  <c r="T15" i="2"/>
  <c r="V15" i="2"/>
  <c r="T16" i="2"/>
  <c r="V16" i="2"/>
  <c r="V22" i="2"/>
  <c r="T23" i="2"/>
  <c r="V23" i="2"/>
  <c r="T6" i="2"/>
  <c r="V6" i="2"/>
  <c r="T24" i="2"/>
  <c r="V24" i="2"/>
  <c r="Q22" i="2"/>
  <c r="Q25" i="2" s="1"/>
  <c r="T9" i="2"/>
  <c r="V9" i="2"/>
  <c r="T10" i="2"/>
  <c r="V10" i="2"/>
  <c r="T12" i="2"/>
  <c r="V12" i="2"/>
  <c r="T18" i="2"/>
  <c r="V18" i="2"/>
  <c r="T7" i="2"/>
  <c r="V7" i="2"/>
  <c r="T13" i="2"/>
  <c r="V13" i="2"/>
  <c r="R22" i="2"/>
  <c r="O25" i="2"/>
  <c r="T21" i="2"/>
  <c r="V21" i="2"/>
  <c r="B5" i="3"/>
  <c r="B19" i="3" s="1"/>
  <c r="T19" i="2"/>
  <c r="V19" i="2"/>
  <c r="T11" i="2"/>
  <c r="V11" i="2"/>
  <c r="P25" i="2"/>
  <c r="D556" i="1"/>
  <c r="B22" i="3" l="1"/>
  <c r="B36" i="3"/>
  <c r="B38" i="3" s="1"/>
  <c r="R25" i="2"/>
  <c r="S22" i="2"/>
  <c r="B8" i="3"/>
  <c r="D5" i="3"/>
  <c r="D19" i="3" s="1"/>
  <c r="D36" i="3" s="1"/>
  <c r="D38" i="3" s="1"/>
  <c r="V25" i="2"/>
  <c r="U25" i="2"/>
  <c r="F556" i="1"/>
  <c r="D22" i="3" l="1"/>
  <c r="E6" i="3"/>
  <c r="E20" i="3" s="1"/>
  <c r="T22" i="2"/>
  <c r="S25" i="2"/>
  <c r="D8" i="3"/>
  <c r="E7" i="3" l="1"/>
  <c r="E22" i="3" l="1"/>
  <c r="E23" i="3" s="1"/>
  <c r="E8" i="3"/>
  <c r="E24" i="3" l="1"/>
</calcChain>
</file>

<file path=xl/sharedStrings.xml><?xml version="1.0" encoding="utf-8"?>
<sst xmlns="http://schemas.openxmlformats.org/spreadsheetml/2006/main" count="2018" uniqueCount="745">
  <si>
    <t>RELAÇÃO DE PEÇAS E SERVIÇOS EVENTUAIS</t>
  </si>
  <si>
    <t>Família de Ativo</t>
  </si>
  <si>
    <t>Descrição</t>
  </si>
  <si>
    <t>Unid.</t>
  </si>
  <si>
    <t>Qtd. Ano</t>
  </si>
  <si>
    <t>R$ unitário</t>
  </si>
  <si>
    <t>R$ total</t>
  </si>
  <si>
    <t>ACJ</t>
  </si>
  <si>
    <t>Caracol (voluta de isopor, inferior e superior)</t>
  </si>
  <si>
    <t>peça</t>
  </si>
  <si>
    <t>Suporte do Motor Ventilador</t>
  </si>
  <si>
    <t>BEBEDOURO/PURIFICADOR</t>
  </si>
  <si>
    <t>Boia do reservatório</t>
  </si>
  <si>
    <t>Registro do purificador de água</t>
  </si>
  <si>
    <t>Cachimbo (conexão da bica/torneira)</t>
  </si>
  <si>
    <t>Cuba para Bebedouro/Purificador</t>
  </si>
  <si>
    <t>Frente Plástica Bebedouro de Galão</t>
  </si>
  <si>
    <t>Painel Plástico Bebedouro Eletrônico</t>
  </si>
  <si>
    <t>CÂMARA FRIA</t>
  </si>
  <si>
    <t>Compressor (ref. Maneurop/Danfoss, MT18 e MT22)</t>
  </si>
  <si>
    <t>Serpentina do Condensador (ref. Unid. Danfoss)</t>
  </si>
  <si>
    <t>Serpentina do Evaporador (ref. Unid. Mcquay)</t>
  </si>
  <si>
    <t>GELADEIRA/FREEZER</t>
  </si>
  <si>
    <t>Serpentina aletada evaporador geladeira expositora (MetalFrio)</t>
  </si>
  <si>
    <t>Bandeja coletora d'agua em alumínio</t>
  </si>
  <si>
    <t>Cabo de força (alimentação)</t>
  </si>
  <si>
    <t>Calha coletora d'agua do evaporador</t>
  </si>
  <si>
    <t>Câmara fan</t>
  </si>
  <si>
    <t>Capacitor do compressor</t>
  </si>
  <si>
    <t xml:space="preserve">Capacitor do ventilador </t>
  </si>
  <si>
    <t>Capacitor duplo</t>
  </si>
  <si>
    <t>Chave seletora</t>
  </si>
  <si>
    <t>Compressor 7.500 BTU/hr</t>
  </si>
  <si>
    <t>Compressor 10.000 BTU/hr</t>
  </si>
  <si>
    <t>Compressor 12.000 BTU/hr</t>
  </si>
  <si>
    <t>Compressor 18.000 BTU/hr</t>
  </si>
  <si>
    <t>Compressor 21.000 BTU/hr</t>
  </si>
  <si>
    <t>Compressor 30.000 BTU/hr</t>
  </si>
  <si>
    <t>Condensador 7.500 BTU/hr</t>
  </si>
  <si>
    <t>Condensador 10.000 BTU/hr</t>
  </si>
  <si>
    <t>Condensador 12.000 BTU/hr</t>
  </si>
  <si>
    <t>Condensador 18.000 BTU/hr</t>
  </si>
  <si>
    <t>Condensador 21.000 BTU/hr</t>
  </si>
  <si>
    <t>Condensador 30.000 BTU/hr</t>
  </si>
  <si>
    <t>Conjunto base (bandeja/chassi)</t>
  </si>
  <si>
    <t>Conjunto frente plástica</t>
  </si>
  <si>
    <t>Evaporador 7.500 BTU/hr</t>
  </si>
  <si>
    <t>Evaporador 10.000 BTU/hr</t>
  </si>
  <si>
    <t>Evaporador 12.000 BTU/hr</t>
  </si>
  <si>
    <t>Evaporador 18.000 BTU/hr</t>
  </si>
  <si>
    <t>Evaporador 21.000 BTU/hr</t>
  </si>
  <si>
    <t>Evaporador 30.000 BTU/hr</t>
  </si>
  <si>
    <t>Evoluta (camara/caracol) superior/inferior de isopor Ref. Silentia</t>
  </si>
  <si>
    <t>Filtro de ar</t>
  </si>
  <si>
    <t>Hélice do condensador</t>
  </si>
  <si>
    <t>Knob (Botão)</t>
  </si>
  <si>
    <t>Motor ventilador 7.500 a 12.000 BTU/hr</t>
  </si>
  <si>
    <t>Motor ventilador 18.000 a 21.000 BTU/hr</t>
  </si>
  <si>
    <t>Motor ventilador 30.000 BTU/hr</t>
  </si>
  <si>
    <t>Termostato</t>
  </si>
  <si>
    <t>Tubo capilar de cobre</t>
  </si>
  <si>
    <t>metro</t>
  </si>
  <si>
    <t>Turbina (ventoinha)</t>
  </si>
  <si>
    <t>SPLIT</t>
  </si>
  <si>
    <t>Aleta horizontal da evaporadora</t>
  </si>
  <si>
    <t>Aleta vertical da evaporadora</t>
  </si>
  <si>
    <t>Cabo de força da evaporadora</t>
  </si>
  <si>
    <t>Cabo PP 750v</t>
  </si>
  <si>
    <t>Capacitor  ventilador condensadora</t>
  </si>
  <si>
    <t>Capacitor ventilador evaporadora</t>
  </si>
  <si>
    <t>Chave contactora/rele</t>
  </si>
  <si>
    <t>Colarinho de lona ou curvim</t>
  </si>
  <si>
    <t>Compressor 7.000 a 12.000 BTU/hr</t>
  </si>
  <si>
    <t>Compressor 7.000 a 12.000 BTU/hr INVERTER</t>
  </si>
  <si>
    <t>Compressor 18.000 a 24.000 BTU/hr</t>
  </si>
  <si>
    <t>Compressor 18.000 a 24.000 BTU/hr INVERTER</t>
  </si>
  <si>
    <t>Compressor 30.000 BTU/hr INVERTER</t>
  </si>
  <si>
    <t>Compressor 36.000 BTU/hr</t>
  </si>
  <si>
    <t>Compressor 36.000 BTU/hr INVERTER</t>
  </si>
  <si>
    <t>Compressor 48.000 BTU/hr</t>
  </si>
  <si>
    <t>Compressor 48.000 BTU/hr INVERTER</t>
  </si>
  <si>
    <t>Compressor 60.000 BTU/hr</t>
  </si>
  <si>
    <t>Compressor 60.000 BTU/hr INVERTER</t>
  </si>
  <si>
    <t>Compressor 90.000 BTU/hr</t>
  </si>
  <si>
    <t>Compressor 120.000 BTU/hr</t>
  </si>
  <si>
    <t>Condensador 7.000 a 12.000 BTU/hr</t>
  </si>
  <si>
    <t>Condensador 18.000 a 24.000 BTU/hr</t>
  </si>
  <si>
    <t>Condensador 36.000 BTU/hr</t>
  </si>
  <si>
    <t>Condensador 48.000 BTU/hr</t>
  </si>
  <si>
    <t>Condensador 60.000 BTU/hr</t>
  </si>
  <si>
    <t>Condensador 90.000 BTU/hr</t>
  </si>
  <si>
    <t>Condensador 120.000 BTU/hr</t>
  </si>
  <si>
    <t>Conjunto base da condensadora</t>
  </si>
  <si>
    <t>Conjunto bloco terminal</t>
  </si>
  <si>
    <t>Controlador digital de temperatura</t>
  </si>
  <si>
    <t>Controle remoto com ou sem fio</t>
  </si>
  <si>
    <t>Evaporador 7.000 a 12.000 BTU/hr</t>
  </si>
  <si>
    <t>Evaporador 18.000 a 24.000 BTU/hr</t>
  </si>
  <si>
    <t>Evaporador 36.000 BTU/hr</t>
  </si>
  <si>
    <t>Evaporador 48.000 BTU/hr</t>
  </si>
  <si>
    <t>Evaporador 60.000 BTU/hr</t>
  </si>
  <si>
    <t>Evaporador 90.000 BTU/hr</t>
  </si>
  <si>
    <t>Evaporador 120.000 BTU/hr</t>
  </si>
  <si>
    <t>Filtro de ar lavável</t>
  </si>
  <si>
    <t>Fonte de alimentação 2,5A – 24VCC</t>
  </si>
  <si>
    <t>Fusíveis</t>
  </si>
  <si>
    <t>Hélice da condensadora</t>
  </si>
  <si>
    <t xml:space="preserve">Kit sistema de expansão (pistão) </t>
  </si>
  <si>
    <t>Material necessário para uma instalação de aparelho ar Split completa</t>
  </si>
  <si>
    <t>Mini-pressostato</t>
  </si>
  <si>
    <t>Motor da aleta oscilante evaporadora</t>
  </si>
  <si>
    <t>Motor ventilador da condensadora</t>
  </si>
  <si>
    <t>Motor ventilador da condensadora INVERTER</t>
  </si>
  <si>
    <t>Motor ventilador da evaporadora</t>
  </si>
  <si>
    <t>Placa principal de comando 7 a 12.000 BTU/hr</t>
  </si>
  <si>
    <t>Placa principal de comando 7 a 12.000 BTU/hr INVERTER</t>
  </si>
  <si>
    <t>Placa principal de comando 18 a 24.000 BTU/hr</t>
  </si>
  <si>
    <t>Placa principal de comando 18 a 24.000 BTU/hr INVERTER</t>
  </si>
  <si>
    <t>Placa principal de comando 30 a 48.000 BTU/hr</t>
  </si>
  <si>
    <t>Placa principal de comando 30 a 48.000 BTU/hr INVERTER</t>
  </si>
  <si>
    <t>Placa principal de comando 60 BTU/hr</t>
  </si>
  <si>
    <t>Placa principal de comando 60 BTU/hr INVERTER</t>
  </si>
  <si>
    <t>Placa receptora/display</t>
  </si>
  <si>
    <t>MÁQUINA DE GELO</t>
  </si>
  <si>
    <t>Conjunto Evaporador completo para máquina de gelo Everest tipo escama.</t>
  </si>
  <si>
    <t>MATERIAIS GERAIS</t>
  </si>
  <si>
    <t>Exaustores compactos, Ref: Splitvent</t>
  </si>
  <si>
    <t>Exaustores compactos, Ref: Sicflux</t>
  </si>
  <si>
    <t>Tubo de cobre 1/2”</t>
  </si>
  <si>
    <t>Tubo de cobre 3/4”</t>
  </si>
  <si>
    <t>Tubo de cobre 1/4”</t>
  </si>
  <si>
    <t>Tubo de cobre 3/8”</t>
  </si>
  <si>
    <t>Tubo de cobre 7/8”</t>
  </si>
  <si>
    <t>Tubo de cobre 5/8”</t>
  </si>
  <si>
    <t>Tubo de cobre 5/16”</t>
  </si>
  <si>
    <t>Tubo de cobre 1”</t>
  </si>
  <si>
    <t>Tubo de Borracha Elastomérica Flexível 2" densidade 20mm com 2m</t>
  </si>
  <si>
    <t>Tubo de Borracha Elastomérica Flexível 2.1/2" densidade 19 mm</t>
  </si>
  <si>
    <t>Tubo de Borracha Elastomérica Flexível 2.1/2" densidade 24 mm com 2m</t>
  </si>
  <si>
    <t>Tubo de Borracha Elastomérica Flexível 2.1/4" densidade 20mm com 2m</t>
  </si>
  <si>
    <t>Tubo de Borracha Elastomérica Flexível 3" densidade 24 mm com 2m</t>
  </si>
  <si>
    <t>Tubo de Borracha Elastomérica Flexível 3/4" - 4mm</t>
  </si>
  <si>
    <t>Tubo de Borracha Elastomérica Flexível 2" densidade 13 mm</t>
  </si>
  <si>
    <t>Base para fusível NH1 Siemens - 250a - 690v - 3nh3230-3yb</t>
  </si>
  <si>
    <t>Bloco de contato auxiliar LADN22</t>
  </si>
  <si>
    <t>Bloco de contato za2ee101 - NA</t>
  </si>
  <si>
    <t>Bloco de contato auxiliar  LA1DN31</t>
  </si>
  <si>
    <t>Bloco de contato max botton - NF</t>
  </si>
  <si>
    <t>Bobinas para válvula solenoide BF220BS 220v-14W-23VA</t>
  </si>
  <si>
    <t>Bobinas para válvula solenoide SR10DHXH-MP3-OMPA - AC200/230 V</t>
  </si>
  <si>
    <t>Botao 22mm plast soco emp/puxar 1nf vm em schneider</t>
  </si>
  <si>
    <t>Botao max botton impul normal vd steck</t>
  </si>
  <si>
    <t>Box curvo 1.1/2"</t>
  </si>
  <si>
    <t xml:space="preserve">Box curvo al 2" c/bucha e arruela wetzel </t>
  </si>
  <si>
    <t xml:space="preserve">Box curvo al 3/4" c/bucha e arruela wetzel </t>
  </si>
  <si>
    <t>Box reto 1" bsp</t>
  </si>
  <si>
    <t>Box reto 1.1/2"</t>
  </si>
  <si>
    <t>Box reto 2" bsp - wetzel</t>
  </si>
  <si>
    <t>Box reto 3/4" bsp</t>
  </si>
  <si>
    <t>Cabo de cobre, flexivel, classe 4 ou 5, isolação em pvc/a, antichama BWF-B, cobertura PVC-ST1, 1 condutor, 0,6/1 Kv, seção nominal 35 mm2</t>
  </si>
  <si>
    <t>Cabo de cobre, flexivel, classe 4 ou 5, isolação em pvc/a, antichama BWF-B, cobertura PVC-ST1, 1 condutor, 0,6/1 Kv, seção nominal 70 mm2</t>
  </si>
  <si>
    <t>Cabo de cobre, flexivel, classe 4 ou 5, isolação em pvc/a, antichama  cabo pp 4 x 16mm 1kv</t>
  </si>
  <si>
    <t>Cabo de cobre, flexivel, classe 4 ou 5, isolacao em pvc/a, antichama bwf-b, 1 condutor, 450/750 v, secao nominal 120 mm2</t>
  </si>
  <si>
    <t>Cabo de cobre, flexivel, classe 4 ou 5, isolacao em pvc/a, antichama bwf-b, 1 condutor, 450/750 v, secao nominal 16 mm2</t>
  </si>
  <si>
    <t>Cabo de cobre, flexivel, classe 4 ou 5, isolacao em pvc/a, antichama bwf-b, 1 condutor, 450/750 v, secao nominal 25 mm2</t>
  </si>
  <si>
    <t>Cabo de cobre, flexivel, classe 4 ou 5, isolacao em pvc/a, antichama bwf-b, 1 condutor, 450/750 v, secao nominal 70 mm2</t>
  </si>
  <si>
    <t>Cabo de cobre, flexivel, classe 4 ou 5, isolacao em pvc/a, antichama bwf-b, cobertura pvc-st1, antichama bwf-b, 1 condutor, 0,6/1 kV, secao nominal 16 mm2</t>
  </si>
  <si>
    <t>Cabo de cobre, flexivel, classe 4 ou 5, isolacao em pvc/a, antichama bwf-b, cobertura pvc-st1, antichama bwf-b, 1 condutor, 0,6/1 kV, secao nominal 35 mm2</t>
  </si>
  <si>
    <t>Tubo de Cobre Flexível 3/8"</t>
  </si>
  <si>
    <t>Comutador plast 22mm man curta 2na 3 posi - schineider</t>
  </si>
  <si>
    <t>Conexão contator - 3ra1921-1da00 -  Siemens</t>
  </si>
  <si>
    <t>Contato auxiliar frontal 3rv19 01-1e</t>
  </si>
  <si>
    <t xml:space="preserve">Contato auxiliar inst frontal 2na  </t>
  </si>
  <si>
    <t>Contato auxiliar ladn20</t>
  </si>
  <si>
    <t>Contatora auxiliar CWC 220v 10a 3nf 1nf</t>
  </si>
  <si>
    <t xml:space="preserve">Contator - 220V - 1na - 3RT2016-1AN22 - SIRIUS </t>
  </si>
  <si>
    <t xml:space="preserve">Contator 3rt1025-3an20 220v 50-60hz </t>
  </si>
  <si>
    <t>Contator ac3-150a 2na/2nf 110-127vuc pf (3rt1055-6af36)</t>
  </si>
  <si>
    <t>Contator AC3-80A 1NA 120vca 60 Hz (3RT2038-1AK60)</t>
  </si>
  <si>
    <t>Contator cwm65-11-30v26 1na 1nf 220v WEG</t>
  </si>
  <si>
    <t>Contator trip 12a 1na+1nf 220vca tesys d Schneider</t>
  </si>
  <si>
    <t>Contator trip 25a 1na+1nf 220vca tesys d Schneider lc1d25m7</t>
  </si>
  <si>
    <t>Contator trip 40a 1na+1nf 220vca tesys d Schneider</t>
  </si>
  <si>
    <t>Contator trip 50a 1na+1nf 220vca tesys d Schneider</t>
  </si>
  <si>
    <t>Contator trip 80a 1na+1nf 220vca tesys d Schneider</t>
  </si>
  <si>
    <t>Contator WEG 18a 1na 1nf 220v</t>
  </si>
  <si>
    <t>Contatora Siemens - 3rt1016 1an11</t>
  </si>
  <si>
    <t>Contatora ac3 150a 2na 2nf 3rt1055-6af-36 Siemens</t>
  </si>
  <si>
    <t>Contatora cwm65-11 30v6 1na 1 nf 220v</t>
  </si>
  <si>
    <t>Contatora Schneider lc1d65a 80a 24v 50/60hz 1nc 1no</t>
  </si>
  <si>
    <t>Contatora Schneider lc1d32-220v</t>
  </si>
  <si>
    <t>Contatora Schneider ca2kn31m7 - 220 v</t>
  </si>
  <si>
    <t>Contatora Schneider lc1d09m7 - corrente 9A- bobina 220v -</t>
  </si>
  <si>
    <t>Contatora Schneider lc1d65m7- corrente 65A- bobina 220v</t>
  </si>
  <si>
    <t>Contatora Telemecanique lc1d09 - 220v</t>
  </si>
  <si>
    <t>Contatora Telemecanique lc1d65 - 220v</t>
  </si>
  <si>
    <t>Contatora Telemecanique lc1d6511 - 220v</t>
  </si>
  <si>
    <t>Contatora Telemecanique lc1d95 - 220v</t>
  </si>
  <si>
    <t>Contatora Telemecanique lc1d9511 - 220v</t>
  </si>
  <si>
    <t>Contatora Telemecanique Squared CA2KN 31M7 - 220v</t>
  </si>
  <si>
    <t>Conversor de potencia modelo: MPCTPF-3462-25r</t>
  </si>
  <si>
    <t>Correia A-35</t>
  </si>
  <si>
    <t>Correia A-40</t>
  </si>
  <si>
    <t>Correia A-23</t>
  </si>
  <si>
    <t>Correia A-28</t>
  </si>
  <si>
    <t>Correia A-29</t>
  </si>
  <si>
    <t>Correia A-31</t>
  </si>
  <si>
    <t>Correia A-32</t>
  </si>
  <si>
    <t>Correia A-33</t>
  </si>
  <si>
    <t>Correia A-36</t>
  </si>
  <si>
    <t>Correia A-37</t>
  </si>
  <si>
    <t>Correia A-38</t>
  </si>
  <si>
    <t xml:space="preserve">Correia A-39 </t>
  </si>
  <si>
    <t>Correia A-41</t>
  </si>
  <si>
    <t>Correia A-43</t>
  </si>
  <si>
    <t>Correia A-44</t>
  </si>
  <si>
    <t>Correia A-45</t>
  </si>
  <si>
    <t>Correia A-46</t>
  </si>
  <si>
    <t>Correia A-53</t>
  </si>
  <si>
    <t>Correia A-55</t>
  </si>
  <si>
    <t>Correia A-56</t>
  </si>
  <si>
    <t>Correia A-57</t>
  </si>
  <si>
    <t>Correia A-58</t>
  </si>
  <si>
    <t>Correia A-59</t>
  </si>
  <si>
    <t>Correia A-60</t>
  </si>
  <si>
    <t>Correia A-65</t>
  </si>
  <si>
    <t>Correia A-71</t>
  </si>
  <si>
    <t>Correia A-82</t>
  </si>
  <si>
    <t>Correia A-85</t>
  </si>
  <si>
    <t>Correia Ax-24</t>
  </si>
  <si>
    <t>Correia AX-25</t>
  </si>
  <si>
    <t>Correia B-158</t>
  </si>
  <si>
    <t>Correia B-31</t>
  </si>
  <si>
    <t>Correia B-32</t>
  </si>
  <si>
    <t>Correia B-33</t>
  </si>
  <si>
    <t>Correia B-34</t>
  </si>
  <si>
    <t>Correia B-35</t>
  </si>
  <si>
    <t>Correia B-36</t>
  </si>
  <si>
    <t>Correia B-47</t>
  </si>
  <si>
    <t>Correia B-55</t>
  </si>
  <si>
    <t>Correia B-56</t>
  </si>
  <si>
    <t>Correia B-57</t>
  </si>
  <si>
    <t>Correia B-58</t>
  </si>
  <si>
    <t>Correia B-66</t>
  </si>
  <si>
    <t>Correia B-67</t>
  </si>
  <si>
    <t>Correia B-68</t>
  </si>
  <si>
    <t>Correia B-69</t>
  </si>
  <si>
    <t>Correia B-69X</t>
  </si>
  <si>
    <t>Correia B-72</t>
  </si>
  <si>
    <t>Correia BX - 27</t>
  </si>
  <si>
    <t>Correia BX - 67</t>
  </si>
  <si>
    <t>Detectores de corrente - 20CR2-24VAC - SECON</t>
  </si>
  <si>
    <t>Disjuntor motor Siemens (SIRIUS), modelo: 3rv1011-1ga10</t>
  </si>
  <si>
    <t>Disjuntor motor WEG  mpw40 10 a 16 a  trifásico</t>
  </si>
  <si>
    <t>Disjuntor motor 3rv1021-1ja10 - Siemens</t>
  </si>
  <si>
    <t>Disjuntor motor Siemens (SIRIUS), modelo: brv10111ka10, corrente 12a</t>
  </si>
  <si>
    <t>Disjuntor cx mold 3p x 80a ezc100n3080, schneider, ezx100n3080</t>
  </si>
  <si>
    <t>Disjuntor 3p x 16a curva c 3ka schneider</t>
  </si>
  <si>
    <t>Disjuntor 3p x 50a curva c 3ka WEG</t>
  </si>
  <si>
    <t>Disjuntor cx mold 3p x 125a  - WEG</t>
  </si>
  <si>
    <t>Eletrocalha perf 200 x 100 x 3000mm</t>
  </si>
  <si>
    <t>Eletroduto eletrolitico pesado 1.1/2"</t>
  </si>
  <si>
    <t>Eletroduto eletrolitico pesado 2"</t>
  </si>
  <si>
    <t>Eletroduto eletrolitico pesado 2.1/2"</t>
  </si>
  <si>
    <t>Eletroduto galvanizado leve 1"</t>
  </si>
  <si>
    <t>Eletroduto galvanizado pesado 2" 5598 peça com 3 mts</t>
  </si>
  <si>
    <t>Eletroduto pvc 1" amanco</t>
  </si>
  <si>
    <t>Eletroduto pvc 1.1/4"</t>
  </si>
  <si>
    <t>Eletroduto pvc 2"</t>
  </si>
  <si>
    <t>Eletroduto pvc 3/4"</t>
  </si>
  <si>
    <t>Filtro pedra cartucho 48DC</t>
  </si>
  <si>
    <t xml:space="preserve">Filtro pedra cartucho 48DE com Gaxeta </t>
  </si>
  <si>
    <t xml:space="preserve">Filtro secador 210 1/2" rosca DML 084 </t>
  </si>
  <si>
    <t xml:space="preserve">Filtro secador 210 3/8" rosca DML 083 </t>
  </si>
  <si>
    <t xml:space="preserve">Filtro secador dml 307s 7/8" solda </t>
  </si>
  <si>
    <t>Filtro secador dml 164  1/2" rosca</t>
  </si>
  <si>
    <t>Filtro secador 1/4" x 3/16" com Rabicho e Sílica</t>
  </si>
  <si>
    <t>Filtros carcaça Danfoss 1.1/8" dcr solda similar</t>
  </si>
  <si>
    <t xml:space="preserve">Filtro absoluto de alta eficiencia - 610 x 610 x 291 mm - H13 </t>
  </si>
  <si>
    <t xml:space="preserve">Filtro absoluto de alta eficiência - 305 x 610 x 292 mm - H14 </t>
  </si>
  <si>
    <t xml:space="preserve">Filtro absoluto de alta eficiencia - 535 x 535 x 78 mm - H13 </t>
  </si>
  <si>
    <t>Filtro absoluto de alta eficiência - 595 x 595 x 30 mm - H13</t>
  </si>
  <si>
    <t>Filtro absoluto de alta eficiencia tipo cunha - 592 x 592 x 292 mm - H14</t>
  </si>
  <si>
    <t xml:space="preserve">Filtro absoluto micro plissado - 457 x 457 x 78 mm - H13 </t>
  </si>
  <si>
    <t xml:space="preserve">Filtro absoluto micro plissado - 610 x 610 x 292 mm - H13  </t>
  </si>
  <si>
    <t xml:space="preserve">Filtro absoluto micro plissado - 610 x 610 x 78 mm - H13  </t>
  </si>
  <si>
    <t xml:space="preserve">Filtro acartonado - 460 x 400 x 40 mm - G4 </t>
  </si>
  <si>
    <t xml:space="preserve">Filtro acartonado - 289 x 594 x 44 mm - M5 </t>
  </si>
  <si>
    <t xml:space="preserve">Filtro acartonado - 594 x 284 x 44 mm - F8 </t>
  </si>
  <si>
    <t xml:space="preserve">Filtro acartonado - 594 x 594 x 44 mm - M5 </t>
  </si>
  <si>
    <t xml:space="preserve">Filtro bolsa - 595 x 595 x 500 mm - F8 </t>
  </si>
  <si>
    <t xml:space="preserve">Filtro absoluto de alta eficiencia - 593 x 289 x 78 mm - H13 </t>
  </si>
  <si>
    <t xml:space="preserve">Filtro absoluto de alta eficiencia - 595 x 595 x 292 mm - H13 </t>
  </si>
  <si>
    <t>Filtro fino plissado - 349 x 413 x 78 mm - F8</t>
  </si>
  <si>
    <t xml:space="preserve">Filtro fino plissado - 349 x 523 x 78 mm - F8 </t>
  </si>
  <si>
    <t xml:space="preserve">Filtro fino plissado - 424 x 523 x 78 mm - F8 </t>
  </si>
  <si>
    <t xml:space="preserve">Filtro fino plissado - 457 x 457 x 78 mm - F8 </t>
  </si>
  <si>
    <t xml:space="preserve">Filtro fino plissado - 472 x 475 x 78 mm - F8 </t>
  </si>
  <si>
    <t xml:space="preserve">Filtro fino plissado - 504 x 663 x 78 mm - F8 </t>
  </si>
  <si>
    <t>Filtro fino plissado - 593 x 290 x 78 mm - F8</t>
  </si>
  <si>
    <t>Filtro fino plissado - 593 x 593 x 78 mm - F8</t>
  </si>
  <si>
    <t xml:space="preserve">Filtro fino plissado - 610 x 610 x 78 mm - F8 </t>
  </si>
  <si>
    <t>Filtro fino plissado - 762 x 593 x 78 mm - F8</t>
  </si>
  <si>
    <t xml:space="preserve">Filtro fino plissado - 529 x 475 x 78 mm - F8 </t>
  </si>
  <si>
    <t xml:space="preserve">Filtro acartonado - 472 x 472 x 25 mm - G4 </t>
  </si>
  <si>
    <t xml:space="preserve">Filtro plissado - 340 x 523 x 50 mm - M5 </t>
  </si>
  <si>
    <t>Filtro plissado - 663 x 504 x 50 mm - M5</t>
  </si>
  <si>
    <t xml:space="preserve">Fusivel Diazed DII 10a   </t>
  </si>
  <si>
    <t xml:space="preserve">Fusivel Diazed DII 25a   </t>
  </si>
  <si>
    <t xml:space="preserve">Fusivel Diazed DII 50a  </t>
  </si>
  <si>
    <t>Fusivel Diazed retardado 530460 / 50A / 500V</t>
  </si>
  <si>
    <t>Fusivel Diazed retardado EZ-25/10A 5SB251/500V</t>
  </si>
  <si>
    <t>Fusivel NH00 016a 120ka 500v retardo  interfuse</t>
  </si>
  <si>
    <t>Fusivel NH00 100a 120ka 500v retardado interfuse</t>
  </si>
  <si>
    <t>Fusivel NH00 125a 120ka 500v retardado interfuse</t>
  </si>
  <si>
    <t>Fusivel NH00 160a 120ka 500v retardado interfuse</t>
  </si>
  <si>
    <t>Fusivel NH1 250a 120ka 500v retardado interfuse</t>
  </si>
  <si>
    <t xml:space="preserve">Fusível NH1GL 200a - 500vn </t>
  </si>
  <si>
    <t>Fusivel NH3 500a 120ka 500v retardado interfuse</t>
  </si>
  <si>
    <t>Gás refrigerante R-134A</t>
  </si>
  <si>
    <t>botija</t>
  </si>
  <si>
    <t xml:space="preserve">Gás refrigerante R-22 </t>
  </si>
  <si>
    <t>Gás refrigerante R-407C</t>
  </si>
  <si>
    <t>Gás refrigerante R-410A</t>
  </si>
  <si>
    <t>Gaxeta 1/2" - ensebada fibra alc.</t>
  </si>
  <si>
    <t>mts</t>
  </si>
  <si>
    <t>Manometro de 0 à 7 bar 1/2" haste de 100mm - rosca 1/2</t>
  </si>
  <si>
    <t>Mao francesa reforcada 300 mm #24 - eletrocalha</t>
  </si>
  <si>
    <t>Óleo cp 68 lubrax - balde 20 lt</t>
  </si>
  <si>
    <t>Óleo freol ux 300/04sz0152 (2l)</t>
  </si>
  <si>
    <t>Óleo MINERAL CL46 OU CP46, CONFORME DIN 51517 (GALÃO DE 20 LTOS ) compsor 46 ac ( SIMILAR )</t>
  </si>
  <si>
    <t>Prensa cabo de 1/2" - steck</t>
  </si>
  <si>
    <t xml:space="preserve">Pressostato de alta RM R410 com fio </t>
  </si>
  <si>
    <t xml:space="preserve">Pressostato de alta cebolinha 200/400 </t>
  </si>
  <si>
    <t xml:space="preserve">Pressostato de baixa cebolinha 25/50 </t>
  </si>
  <si>
    <t>Pressostato KP15 ALTA/BAIXA rearme manual</t>
  </si>
  <si>
    <t xml:space="preserve">Relé térmico IRD08 - 2,5 a 4A </t>
  </si>
  <si>
    <t xml:space="preserve">Relé de supervisor trifásico 220v - RTS21232527 </t>
  </si>
  <si>
    <t>Relé interface 24VDC 1NAF 6a finder</t>
  </si>
  <si>
    <t>Relé tempo 0,30 segundos RTST</t>
  </si>
  <si>
    <t>Relé térmico  LDR08 (Ajuste 2,5A até 4A)</t>
  </si>
  <si>
    <t>Relé térmico 1-1,6a 1na+1nf TESYS D  IRD06</t>
  </si>
  <si>
    <t>Relé térmico 12-18a 1na+1nf TESYS D</t>
  </si>
  <si>
    <t>Relé térmico 30-40a 1na+1nf</t>
  </si>
  <si>
    <t xml:space="preserve">Relé térmico EW27D 22 a 32A </t>
  </si>
  <si>
    <t>Relé térmico IRD32</t>
  </si>
  <si>
    <t>Relé térmico LDR3365 (Ajuste 80A até 104A)</t>
  </si>
  <si>
    <t>Relé térmico LRD35</t>
  </si>
  <si>
    <t>Relé térmico RD3365 (80 A 104AMP)</t>
  </si>
  <si>
    <t>Relé térmico RD3365 (LRD08 2,5 A 4AMP)</t>
  </si>
  <si>
    <t>Relé térmico LDR365 de 48 a 65 AMP</t>
  </si>
  <si>
    <t>Relé térmico sobrecarga 11-17a RW27-1D3-UO</t>
  </si>
  <si>
    <t>Rolamento 6201 -ZZ</t>
  </si>
  <si>
    <t>Rolamento 6202 - ZZ</t>
  </si>
  <si>
    <t>Rolamento 6203 - ZZ</t>
  </si>
  <si>
    <t>Rolamento 6204 - ZZ</t>
  </si>
  <si>
    <t>Rolamento 6205 - ZZ</t>
  </si>
  <si>
    <t>Rolamento 6207 - ZZ</t>
  </si>
  <si>
    <t>Rolamento 6206 - ZZ</t>
  </si>
  <si>
    <t>Rolamento 6211 - Z/C3</t>
  </si>
  <si>
    <t>Rolamento 6212 - Z/C3</t>
  </si>
  <si>
    <t>Rolamento 6306 - ZZ</t>
  </si>
  <si>
    <t>Rolamento 6307 - ZZ</t>
  </si>
  <si>
    <t>Rolamento 6308 - ZZ</t>
  </si>
  <si>
    <t>Rolamento 6309 - ZZ</t>
  </si>
  <si>
    <t>Rolamento 6311 - ZZ</t>
  </si>
  <si>
    <t>Rolamento 6312 - C3</t>
  </si>
  <si>
    <t>Rolamento 6312 - ZZ</t>
  </si>
  <si>
    <t>Rolamento 6314 - ZZ</t>
  </si>
  <si>
    <t>Rolamento ES2005</t>
  </si>
  <si>
    <t>Rolamento ES204G2</t>
  </si>
  <si>
    <t xml:space="preserve">Rolamento ES205G2 </t>
  </si>
  <si>
    <t>Rolamento G204V22</t>
  </si>
  <si>
    <t>Rolamento G208V22</t>
  </si>
  <si>
    <t>Rolamento GE-30</t>
  </si>
  <si>
    <t>Rolamento RA100</t>
  </si>
  <si>
    <t>Rolamento SA204-12 c/ coxim</t>
  </si>
  <si>
    <t>Rolamento SA207</t>
  </si>
  <si>
    <t>Sealtubo c/ revestiemnto 3/4" rl c/30 mts</t>
  </si>
  <si>
    <t>Sealtubo c/revestimento 1" rl c/30mts</t>
  </si>
  <si>
    <t xml:space="preserve">Sealtubo c/revestimento 1.1/2" rl c/30mts </t>
  </si>
  <si>
    <t xml:space="preserve">Sealtubo c/revestimento 2" rl c/30mts </t>
  </si>
  <si>
    <t xml:space="preserve">Selo mecânico 1.3/8" </t>
  </si>
  <si>
    <t xml:space="preserve">Selo mecânico de 1"1/4  </t>
  </si>
  <si>
    <t>Sensor de status de corrente nucleo partido c/ ajuste (ENC-ASCS)</t>
  </si>
  <si>
    <t>Sinaleiro monobloco led 220v 22mm branco</t>
  </si>
  <si>
    <t>Sinaleiro monobloco led 220v 22mm verde</t>
  </si>
  <si>
    <t>Sinaleiro monobloco led 220v 22mm vermelho</t>
  </si>
  <si>
    <t>Sinaleiro monobloco led 220v 22mm amarelo</t>
  </si>
  <si>
    <t>Termômetro Capela reto 0 a 50° haste de 100mm - rosca 1/2</t>
  </si>
  <si>
    <t>Termômetro Capela 90° 0 a 50° haste de 100mm - rosca 1/2</t>
  </si>
  <si>
    <t>Termostato IMIT TR2 +0/+40ºc (uso geral torre de resfriamento)</t>
  </si>
  <si>
    <t>Trilho din zincado 35mm 1 mt</t>
  </si>
  <si>
    <t>Válvula de esfera latão cromado 1/2" bsp</t>
  </si>
  <si>
    <t>Válvula esfera 3/4"</t>
  </si>
  <si>
    <t>Válvula gaveta em ferro fundido (rosca) 1''</t>
  </si>
  <si>
    <t>Válvula gaveta em ferro fundido (rosca) 1.1/2''</t>
  </si>
  <si>
    <t>Válvula Schrader 1/4" Cano 10cm</t>
  </si>
  <si>
    <t>Válvula Tanque 1/4" x 1/4" NPT</t>
  </si>
  <si>
    <t>Tubo de cobre 1.1/8"</t>
  </si>
  <si>
    <t>Resistência Elétrica de Aquecimento Pot. 1.250 W Aletada Aço Inox</t>
  </si>
  <si>
    <t>Pressostato</t>
  </si>
  <si>
    <t>Rêle de sequência e falta de fase</t>
  </si>
  <si>
    <t>Rêle temporizador</t>
  </si>
  <si>
    <t>Duto flexível</t>
  </si>
  <si>
    <t>Reparo de duto rígido</t>
  </si>
  <si>
    <t>Sensor de anti-congelante/temperatura</t>
  </si>
  <si>
    <t>Suporte de Ar Condicionado Split 7k, 9k, 12k, 18k, 22k, 24k, 30k BTU/hr/hr, em AÇO INOX, 50cm com reforço.</t>
  </si>
  <si>
    <t>Suporte de Ar Condicionado Split 30k à 60k BTU/hr/hr, em AÇO INOX 304 2mm, 60cm com reforço.</t>
  </si>
  <si>
    <t>Suporte de Ar Condicionado Split 9k, 12k, 18k, 22k, 24k, 30k BTU/hr/hr, em ALUMINIO, 50cm com reforço.</t>
  </si>
  <si>
    <t>Suporte de Ar Condicionado Split até 90k BTU/hr/hr, em AÇO GALVANIZADO (A FOGO).</t>
  </si>
  <si>
    <t>Suporte de instalação da evaporadora</t>
  </si>
  <si>
    <t>Tampa Lateral Split Piso teto</t>
  </si>
  <si>
    <t>Termostato eletrônico</t>
  </si>
  <si>
    <t>Trafo de comando (Transformador para Splitão)</t>
  </si>
  <si>
    <t xml:space="preserve">Transformador </t>
  </si>
  <si>
    <t>Transmissor de pressão diferencial (Referência: VEC-CX-ULP-Vectus para Splitão)</t>
  </si>
  <si>
    <t>Turbina (ventoinha) evaporadora</t>
  </si>
  <si>
    <t>Válvula reversora</t>
  </si>
  <si>
    <t>Válvula serviço (linha de expansão)</t>
  </si>
  <si>
    <t>Válvula serviço (linha de sucção)</t>
  </si>
  <si>
    <t>Bimetal</t>
  </si>
  <si>
    <t>Borracha da porta (gaxeta)</t>
  </si>
  <si>
    <t>Cabo de alimentação</t>
  </si>
  <si>
    <t>Capacitor</t>
  </si>
  <si>
    <t>Compressor</t>
  </si>
  <si>
    <t>Condensador</t>
  </si>
  <si>
    <t>Evaporador</t>
  </si>
  <si>
    <t>Interruptor da porta</t>
  </si>
  <si>
    <t>Kit exaustor de ar (Ref:  DN = 150 mm, Ventokit classic 280, Westaflex)</t>
  </si>
  <si>
    <t>Fusível térmico</t>
  </si>
  <si>
    <t>Jogo de pés com rodizio</t>
  </si>
  <si>
    <t>Defletor de ar para unidade condensadora split 7k a 12k</t>
  </si>
  <si>
    <t>Defletor de ar para unidade condensadora split 36 a 60k</t>
  </si>
  <si>
    <t>Lâmpada interna geladeira</t>
  </si>
  <si>
    <t>Micromotor (ventilador interno)</t>
  </si>
  <si>
    <t>Modulo de potência</t>
  </si>
  <si>
    <t>Motor-ventilador do condensador – 1/20 – 1/40 CV</t>
  </si>
  <si>
    <t>Placa interface</t>
  </si>
  <si>
    <t>Protetor térmico</t>
  </si>
  <si>
    <t>Recipiente de evaporação geladeira</t>
  </si>
  <si>
    <t>Relê/PTC</t>
  </si>
  <si>
    <t>Resistência da calha</t>
  </si>
  <si>
    <t>Resistência de degelo</t>
  </si>
  <si>
    <t>Sensor de degelo</t>
  </si>
  <si>
    <t>Sensor de temperatura</t>
  </si>
  <si>
    <t>Termostato damper</t>
  </si>
  <si>
    <t>Timer degelo</t>
  </si>
  <si>
    <t>Base plástica p/ bebedouro (do gabinete)</t>
  </si>
  <si>
    <t>Conjunto evaporador completo para bebedouro tipo galão</t>
  </si>
  <si>
    <t>Cooler p/ bebedouro eletrônico</t>
  </si>
  <si>
    <t>Evaporador (reservatório pressão)</t>
  </si>
  <si>
    <t>Filtro de agua p/ bebedouro (Interno) pressão</t>
  </si>
  <si>
    <t>Mangueira silicone</t>
  </si>
  <si>
    <t>Pastilha peltier p/ bebedouro eletrônico</t>
  </si>
  <si>
    <t>Pingadeira p/ bebedouro</t>
  </si>
  <si>
    <t>Placa eletrônica p/ bebedouro</t>
  </si>
  <si>
    <t>Refil filtro purificador</t>
  </si>
  <si>
    <t>Rêle/PTC</t>
  </si>
  <si>
    <t>Tampo superior bebedouro (gabinete)</t>
  </si>
  <si>
    <t>Torneira copo p/ bebedouro pressão</t>
  </si>
  <si>
    <t>Torneira jato p/ bebedouro pressão</t>
  </si>
  <si>
    <t>Torneira p/ bebedouro galão</t>
  </si>
  <si>
    <t>Ventilador</t>
  </si>
  <si>
    <t>Boia</t>
  </si>
  <si>
    <t>Correia</t>
  </si>
  <si>
    <t>Serpentina do Evaporador Built In 36k (ref. Springer/Carrier)</t>
  </si>
  <si>
    <t>Microswitch By Pass</t>
  </si>
  <si>
    <t>Placa de comando eletrônico</t>
  </si>
  <si>
    <t>Válvula solenoide de ent. d'agua</t>
  </si>
  <si>
    <t>Chave contactora / Relê</t>
  </si>
  <si>
    <t>Filtro Secador</t>
  </si>
  <si>
    <t>Válvula de expansão</t>
  </si>
  <si>
    <t>Ventilador da condensadora(Ref. Danfos)</t>
  </si>
  <si>
    <t>Ventilador da evaporadora (Ref. Mcquay)</t>
  </si>
  <si>
    <t>Compressor Rotativo 36k Split Built In (ref. Springer/Carrier)</t>
  </si>
  <si>
    <t>Curva para Canaleta</t>
  </si>
  <si>
    <t>Compressor Scroll 60k Split Built In (ref. Springer/Carrier)</t>
  </si>
  <si>
    <t>Relé Térmico de sobrecarga para chave contactora</t>
  </si>
  <si>
    <t>Suporte de Aleta (vane)</t>
  </si>
  <si>
    <t>Motor ventilador da evaporadora 7,5 K à 12 K INVERTER</t>
  </si>
  <si>
    <t>Motor ventilador da evaporadora 18 K à 24 K INVERTER</t>
  </si>
  <si>
    <t xml:space="preserve">Placa da unidade condensadora CONVENCIONAL 22 K à 24 K </t>
  </si>
  <si>
    <t xml:space="preserve">Placa da unidade condensadora CONVENCIONAL 30 K à 36 K </t>
  </si>
  <si>
    <t xml:space="preserve">Placa da unidade condensadora CONVENCIONAL 48 K à 60 K </t>
  </si>
  <si>
    <t>Placa DRIVER (Alimentação) da unidade condensadora INVERTER 24 K à 36 K</t>
  </si>
  <si>
    <t>Placa DRIVER (Alimentação) da unidade condensadora INVERTER 48K à 60 K</t>
  </si>
  <si>
    <t>Placa PRINCIPAL da unidade condensadora INVERTER 24 K à 36 K</t>
  </si>
  <si>
    <t>Placa PRINCIPAL da unidade condensadora INVERTER 48 K à 60 K</t>
  </si>
  <si>
    <t>Capacitor simples do compressor de 18K à 30K</t>
  </si>
  <si>
    <t>Capacitor simples do compressor de 7,5K à 12K</t>
  </si>
  <si>
    <t>Capacitor duplo compressor/ventilador 7,5K à 12K</t>
  </si>
  <si>
    <t>Capacitor duplo compressor/ventilador 18K à 30K</t>
  </si>
  <si>
    <t>Suporte Lateral Piso Teto</t>
  </si>
  <si>
    <t>Microventilador DN=100, Q=190-250 m³/h, Potência=77W, Tensão 127/220V-1Ø-60HZ, Pressão Estática 32-35 mmca.</t>
  </si>
  <si>
    <t>Microventilador DN=125, Q=285-345 m³/h, Potência=78W, Tensão 127/220V-1Ø-60HZ, Pressão Estática 33-36 mmca.</t>
  </si>
  <si>
    <t>Microventilador DN=150, Q=470-550 m³/h, Potência=78W, Tensão 127/220V-1Ø-60HZ, Pressão Estática 27-32 mmca.</t>
  </si>
  <si>
    <t>Microventilador DN=200, Q=830-1040 m³/h, Potência=78W, Tensão 127/220V-1Ø-60HZ, Pressão Estática 36-41 mmca.</t>
  </si>
  <si>
    <t>Microventilador DN=250, Q=1060-1400 m³/h, Potência=225W, Tensão 220V-1Ø-60HZ, Pressão Estática 37-49 mmca.</t>
  </si>
  <si>
    <t>Microventilador DN=150, Modelo Silencioso, Q=480 m³/h, Potência=45W, Tensão 220V-1Ø-60HZ, Pressão Estática 19 mmca.</t>
  </si>
  <si>
    <t>Microventilador DN=125, Modelo Silencioso, Q=299 m³/h, Potência=45W, Tensão 220V-1Ø-60HZ, Pressão Estática 20 mmca.</t>
  </si>
  <si>
    <t>Insuflador de ar exterior, com filtro G4+M5, Vazão máxima 54m³/h, Potência Total 23/20W, Tensão Monofásica 127/230V</t>
  </si>
  <si>
    <t>Caixa de Filtragem, DN 100, Classe G4+M5.</t>
  </si>
  <si>
    <t>Caixa de Filtragem, DN 125, Classe G4+M5.</t>
  </si>
  <si>
    <t>Caixa de Filtragem, DN 150, Classe G4+M5.</t>
  </si>
  <si>
    <t>Caixa de Filtragem, DN 200, Classe  G4+M5.</t>
  </si>
  <si>
    <t>Caixa de Filtragem, DN 250, Classe G4+M5.</t>
  </si>
  <si>
    <t>Caixa de Filtragem, DN 100, com Carvão Ativado.</t>
  </si>
  <si>
    <t>Caixa de Filtragem, DN 100, Classe G4+F8.</t>
  </si>
  <si>
    <t>Caixa de Filtragem, DN 125, com Carvão Ativado.</t>
  </si>
  <si>
    <t>Caixa de Filtragem, DN 150, com Carvão Ativado.</t>
  </si>
  <si>
    <t>Caixa de Filtragem, DN 150, Classe G4+F8.</t>
  </si>
  <si>
    <t>Grelha de Ventilação Circular, DN 100, em plástico ABS, com tela de proteção.</t>
  </si>
  <si>
    <t>Grelha de Ventilação Circular, DN 125, em plástico ABS, com tela de proteção.</t>
  </si>
  <si>
    <t>Grelha de Ventilação Circular, DN 150, em plástico ABS, com tela de proteção.</t>
  </si>
  <si>
    <t>Grelha de Ventilação Circular, DN 200, em plástico ABS, com tela de proteção.</t>
  </si>
  <si>
    <t>Grelha de Porta, aletas indevassáveis, contra-moldura, construção em alumínio, (L x H): 325 x 125 mm.</t>
  </si>
  <si>
    <t>Grelha de Porta, aletas indevassáveis, contra-moldura, construção em alumínio, (L x H): 325 x 165 mm.</t>
  </si>
  <si>
    <t>Grelha de Porta, aletas indevassáveis, contra-moldura, construção em alumínio, (L x H): 425 x 225 mm.</t>
  </si>
  <si>
    <t>Grelha de Porta, aletas indevassáveis, contra-moldura, construção em alumínio, (L x H): 225 x 165 mm.</t>
  </si>
  <si>
    <t>Grelha de Porta, aletas indevassáveis, contra-moldura, construção em alumínio, (L x H): 525 x 325 mm.</t>
  </si>
  <si>
    <t>Grelha de Porta, aletas indevassáveis, contra-moldura, construção em alumínio, (L x H): 325 x 225 mm.</t>
  </si>
  <si>
    <t>Grelha de Porta, aletas indevassáveis, contra-moldura, construção em alumínio, (L x H): 425 x 325 mm.</t>
  </si>
  <si>
    <t>Grelha de Porta, aletas indevassáveis, contra-moldura, construção em alumínio, (L x H): 425 x 165 mm.</t>
  </si>
  <si>
    <t>Difusor tipo prato, em plástico ABS, com regulagem de vazão, com tela de proteção, DN 100</t>
  </si>
  <si>
    <t>Difusor tipo prato, em plástico ABS, com regulagem de vazão, com tela de proteção, DN 125</t>
  </si>
  <si>
    <t>Difusor tipo prato, em plástico ABS, com regulagem de vazão, com tela de proteção, DN 150</t>
  </si>
  <si>
    <t>Difusor tipo prato, em plástico ABS, com regulagem de vazão, com tela de proteção, DN 200</t>
  </si>
  <si>
    <t>Registro de Regulagem de Vazão, DN 100, Vazão 50-100 m³/h</t>
  </si>
  <si>
    <t>Registro de Regulagem de Vazão, DN 125, Vazão 100-180 m³/h</t>
  </si>
  <si>
    <t>Registro de Regulagem de Vazão, DN 150, Vazão 180-300 m³/h</t>
  </si>
  <si>
    <t>Registro de Regulagem de Vazão, DN 200, Vazão 300-500 m³/h</t>
  </si>
  <si>
    <t xml:space="preserve">SERVIÇO </t>
  </si>
  <si>
    <t>Mão-de-obra da equipe de manutenção 50%</t>
  </si>
  <si>
    <t>Hora</t>
  </si>
  <si>
    <t>Mão-de-obra da equipe de manutenção 100%</t>
  </si>
  <si>
    <t>Análise da Qualidade do Ar Climatizado</t>
  </si>
  <si>
    <t>Unidade</t>
  </si>
  <si>
    <t>Análise da qualidade da água gelada</t>
  </si>
  <si>
    <t>Relatórios</t>
  </si>
  <si>
    <t>Análise da qualidade da água de condensação</t>
  </si>
  <si>
    <t>Tratamento Químico da água gelada</t>
  </si>
  <si>
    <t>Tratamento Químico da água de condensação</t>
  </si>
  <si>
    <t>Pintura de equipamentos / Tubulações / estruturas metálicas</t>
  </si>
  <si>
    <t>Balanceamento dinâmico de rotores</t>
  </si>
  <si>
    <t>Enrolamento de motores elétricos</t>
  </si>
  <si>
    <t>Limpeza de Dutos</t>
  </si>
  <si>
    <t>Metro</t>
  </si>
  <si>
    <t>Substituição de dutos flexíveis</t>
  </si>
  <si>
    <t>Locação Diária de Chiller condensação à ar até 275 TRs</t>
  </si>
  <si>
    <t>Overhaul de Compressores Tipo Parafuso até 400 TRs</t>
  </si>
  <si>
    <t>TR</t>
  </si>
  <si>
    <t>Isolamento de Tubulação</t>
  </si>
  <si>
    <t>Isolamento de Dutos</t>
  </si>
  <si>
    <t>Soldagem das tubulações hidráulicas, suportes de equipamentos (até 05 metros)</t>
  </si>
  <si>
    <t>Transporte vertical de cargas</t>
  </si>
  <si>
    <t>hora</t>
  </si>
  <si>
    <t>Desinfecção a seco (fumigação)</t>
  </si>
  <si>
    <t>Diária</t>
  </si>
  <si>
    <t xml:space="preserve">Total </t>
  </si>
  <si>
    <t>-</t>
  </si>
  <si>
    <t>RELAÇÃO DE PEÇAS EXEMPLIFICATIVA</t>
  </si>
  <si>
    <t>Compressor 60asc - z 440v - 60hz ou similar</t>
  </si>
  <si>
    <t xml:space="preserve">Compressor csha 150r0doo 220v Scroll Trifasico </t>
  </si>
  <si>
    <t>Compressor Danfoss 220v Trifasico 10TR CZ160T3CC</t>
  </si>
  <si>
    <t>Compressor Danfoss 220v Trifasico 15TR SM18553CC</t>
  </si>
  <si>
    <t>Compressor Danfoss - sz160t3cc 220v</t>
  </si>
  <si>
    <t>Conexão filtro Y 3/4</t>
  </si>
  <si>
    <t>Desvio vertical perf u 200x100</t>
  </si>
  <si>
    <t>Perfil de Aço U 2"</t>
  </si>
  <si>
    <t>Inversor de Frequência CFW090180t3848PS2 380-480 vac 3-191a 50-60hz saida/output: 0...rede/line 0...170/204 hz ct:180a 2,5 khz vt:180av 2,5khz</t>
  </si>
  <si>
    <t>Inversor de Frequência CFW501C14POT4DB20C2</t>
  </si>
  <si>
    <t>Inversor de Frequência CFW501C16POT4DB20C2</t>
  </si>
  <si>
    <t>Inversor de Frequência CFW300B02P6T4DB20 + MODULO DE EXPANSÃO CFW300</t>
  </si>
  <si>
    <t>Inversor de Frequência CFW500 24A 200-240V Trifásico  (CFW500C24POT2DB20)</t>
  </si>
  <si>
    <t>Inversor de Frequência CFW500 33A 200-240V Trifásico (CFW500D33POT2DB20)</t>
  </si>
  <si>
    <t>Inversor de Frequência CFW500 47A 200-240V Trifásico (CFW500D47POT2DB20)</t>
  </si>
  <si>
    <t>Inversor de Frequência CFW500 Tensão entrada: 200-240VCA (trifásica) Corrente nominal (ND): 145A Motor máximo aplicável (220V/60Hz) (ND): 50CV/37kw</t>
  </si>
  <si>
    <t>Inversor de Frequência CFW500 Tensão nominal de entrada: 380-480VCA Corrente nominal (HD): 14A Motor máximo aplicável (440V/60Hz) (HD): 10CV/7,5kw</t>
  </si>
  <si>
    <t>Junta de expansão de borracha de 5" dn 150</t>
  </si>
  <si>
    <t>Junta de expansão de borracha de 6" dn 150</t>
  </si>
  <si>
    <t>Junta de expansão de borracha de 8" dn 150</t>
  </si>
  <si>
    <t>Junta de expansão de borracha 6 polegadas DN150</t>
  </si>
  <si>
    <t>Junta de expansão de borracha 8 polegadas DN150</t>
  </si>
  <si>
    <t>Mancal 02 tampas em aço carbono, diâmetro  120 mm;</t>
  </si>
  <si>
    <t>Mangote 0,8m X 1.1/2" reto</t>
  </si>
  <si>
    <t>Mangote 70cm c/rosca 3/4"</t>
  </si>
  <si>
    <t>MCPTPF - Trifasico - 440 Vac - 0/10vdc - 220Vac - 10A -  LOTI</t>
  </si>
  <si>
    <t>MCPTPF - Trifasico - 440 Vac - 0/10vdc - 220Vac - 50A - LOTI</t>
  </si>
  <si>
    <t>Tubo Metalon - 50x30x2,00 mm</t>
  </si>
  <si>
    <t>Tubo Metalon - 18x18x2,00 mm</t>
  </si>
  <si>
    <t>Motor 10cv 6P 132M/L 220/380/440 Volts 60Hz B3D IP55 W22P</t>
  </si>
  <si>
    <t>Motor 20cv  - 6 p 1175rpm 160l-220/380/480v 60hz B3D, ipw55 - premium ie3 corrente 53.4/30.9/26.7 a</t>
  </si>
  <si>
    <t>Motor de indução, tipo gaiola, 3,0CV, trifasico, 1730RPM, 4P, IP55, Hz-60, VL60L4 4T, (220/380/440) IR</t>
  </si>
  <si>
    <t>Motor elétrico - 3180m - 0398a031363 - WEG - capacidade de 30 cv - potencia 22 - rpm: 1765 - 220/380/440v - 74.0/42.8/37a</t>
  </si>
  <si>
    <t>Motor elétrico 1,0cv 4p 220/380/440v - carcaça 80</t>
  </si>
  <si>
    <t>Motor elétrico AC 004792i - 1/10 cv 220v hld 23775a</t>
  </si>
  <si>
    <t>Motor ventilador axial RAC 4 E 400/220V, 60 Hz, monofásico, CL400EXCCE (EX)</t>
  </si>
  <si>
    <t xml:space="preserve">Motor ventilador radial modelo GR31-ZID DC, fabricação ZIEHL-ABEGG, (SIMILAR OU DE MELHOR QUALIDADE)  </t>
  </si>
  <si>
    <t xml:space="preserve">Motor ventilador WEG 10752416 registro - s1 air overamo 55°c isolamento b com proteção térmica 1/10cv 220v capacitor smfd 380v, 60hz rpm 900/700 1.0/0,7a hlc32214a </t>
  </si>
  <si>
    <t>Motor ventilador WEG 12145788 20/11/2017 hlc15155a</t>
  </si>
  <si>
    <t>Motor WEG 3 FASES - 1,5HP - RPM 1130 - 440V - 2,75º - COS 0,70 30ABR04 GM44035 60HZ - IPW56</t>
  </si>
  <si>
    <t>Motor WEG rpm1760 - kw(hp-cv) 22 ( 30) h2 60 - 440v - 37a- 24abr08</t>
  </si>
  <si>
    <t>Motor WEG 0,75cv 220v/380v 60Hz IP55 W22-2P</t>
  </si>
  <si>
    <t xml:space="preserve">Motor WEG 12145788 1/4CV 60HZ RPM 1100 1.35A 220V </t>
  </si>
  <si>
    <t>Óleo 160sz Danfoss - poliester</t>
  </si>
  <si>
    <t>Óleo emkarate rl 220h - compativel hitachi - trane - carrier</t>
  </si>
  <si>
    <t>Óleo 0031 óleo mineral (3,78 Litros)</t>
  </si>
  <si>
    <t>Resistência tubular aletada, tubo e aletas em aço 1020, modelo CAF, diam. 11,2 x 680mm - 834W, 440V</t>
  </si>
  <si>
    <t>Resistência tubular aletada, tubo e aletas em aço 1020, modelo CAF, diam. 11,2 x 710mm - 2600W, 254V</t>
  </si>
  <si>
    <t>Resistência tubular aletada, tubo e aletas em aço 1020, modelo CAF, diam. 11,2 x 748mm - 834W, 440V</t>
  </si>
  <si>
    <t xml:space="preserve">Soft-starter sw075 / 220 - 575v </t>
  </si>
  <si>
    <t>Soft-starter brs5w070061t5sz 61a / 220 - 575 vac</t>
  </si>
  <si>
    <t>Soft-starter ssw070045 - 3n - 220v</t>
  </si>
  <si>
    <t>Soft-starter SSW070045TRSZ 220V</t>
  </si>
  <si>
    <t>Soft-starter ssw070085 - 3n - 220v</t>
  </si>
  <si>
    <t>Soft-starter ssw070130 - 3n - 220v</t>
  </si>
  <si>
    <t>Válvula borboleta em FF acionamento por alavanca 4 pol DN 150</t>
  </si>
  <si>
    <t>Válvula borboleta em FF acionamento por alavanca 5 pol DN 150</t>
  </si>
  <si>
    <t>Válvula borboleta em FF acionamento por alavanca 6 pol DN 150</t>
  </si>
  <si>
    <t>Válvula borboleta em FF acionamento por alavanca 8pol DN 150</t>
  </si>
  <si>
    <t>Válvula borboleta ferro/inox ø 5" 150# vedação buna-n</t>
  </si>
  <si>
    <t>Válvula borboleta ferro/inox ø 3" 150# vedação buna-n</t>
  </si>
  <si>
    <t>Válvula borboleta ferro/inox ø 4" 150# vedação buna-n</t>
  </si>
  <si>
    <t>Válvula borboleta tipo waffer disco ferro/inox  4" 150#</t>
  </si>
  <si>
    <t>Válvula borboleta wafer -  ferro/ao inox ø 8" 150# vedação buna-n</t>
  </si>
  <si>
    <t>Válvula de expansão ATX-12420DPS-Q353 6TR</t>
  </si>
  <si>
    <t>Válvula de expansão economizer/R22/hfe 12hc - v1834 - rosca 3/4 e 5/8</t>
  </si>
  <si>
    <t>Válvula de expansão eletrônica 32gb40 (32gb404454)para chiller carrier de 200tr's mod:30hxe200226s serie:1204b56866</t>
  </si>
  <si>
    <t>Válvula de expansão Emerson HFE12HC</t>
  </si>
  <si>
    <t>Válvula de expansão principal cooler 245kw/R22/atx 12420dpsk353 - rosca</t>
  </si>
  <si>
    <t>Válvula de expansão tex2 R22 Danfoss</t>
  </si>
  <si>
    <t>Válvula de retenção dupla portinhola de 8"</t>
  </si>
  <si>
    <t>Válvula de retenção em ferro funidadeido de 6 polegadas</t>
  </si>
  <si>
    <t xml:space="preserve">Válvula de retenção em FF 5 pol </t>
  </si>
  <si>
    <t>Válvula esfera Tipo GBC 7/8"</t>
  </si>
  <si>
    <t>Válvula gbc 1.1/8" Danfoss</t>
  </si>
  <si>
    <t>Válvula globo ø 8" aço carbono 150# padrão ansi</t>
  </si>
  <si>
    <t>Válvula solenoide de 5/8'' de 20mm 60/70 tr</t>
  </si>
  <si>
    <t>Válvula solenoide de Injeção de Óleo – Código 06NA0060001</t>
  </si>
  <si>
    <t>Válvula solenoide de Redução – Código 06NA0660011</t>
  </si>
  <si>
    <t xml:space="preserve">Válvula borboleta 10" disco ferro </t>
  </si>
  <si>
    <t>Válvula de retenção 10" ff fl 10</t>
  </si>
  <si>
    <t>Tubo de Borracha Elastomérica Flexível 4", espessura 25,5mm</t>
  </si>
  <si>
    <t xml:space="preserve">Tubo de Borracha Elastomérica Flexível 5" densidade 32 mm </t>
  </si>
  <si>
    <t>Conector unidut reto versatil 1.1/2"</t>
  </si>
  <si>
    <t>Conector unidut reto versatil 2" - tramontina</t>
  </si>
  <si>
    <t>Conector unidut reto versatil 3/4"</t>
  </si>
  <si>
    <t>Disjuntor 3p x 4a curva c 3ka WEG</t>
  </si>
  <si>
    <t>Disjuntor cx mold 3p x 225a  - WEG</t>
  </si>
  <si>
    <t>Disjuntor mini curva c 3px4a</t>
  </si>
  <si>
    <t>Válvula esfera 300 WCB PP 1.1/2"</t>
  </si>
  <si>
    <t>Válvula esfera de 1/2"</t>
  </si>
  <si>
    <t>Válvula esfera inox BSP p/ rosca 2"</t>
  </si>
  <si>
    <t>Válvula esfera tipo monobloco latão 1/2" - rosca</t>
  </si>
  <si>
    <t>Válvula gav. Angular (rotalok) condensador 1.3/8"</t>
  </si>
  <si>
    <t>Válvula gav. Angular (rotalok) condensador 1.5/8"</t>
  </si>
  <si>
    <t>Válvula gaveta aço carb ono 150# padrão ansi b 16.5 ø 2" haste ascendente</t>
  </si>
  <si>
    <t>DESCRIÇÃO</t>
  </si>
  <si>
    <t>REGIME</t>
  </si>
  <si>
    <r>
      <t>ADICIONAIS</t>
    </r>
    <r>
      <rPr>
        <b/>
        <vertAlign val="superscript"/>
        <sz val="11"/>
        <rFont val="Arial"/>
        <family val="2"/>
      </rPr>
      <t>5</t>
    </r>
  </si>
  <si>
    <t>CONTRATOS NOVOS INDIVIDUAIS E SEPARADOS</t>
  </si>
  <si>
    <t>CONTRATO NOVO UNIFICADO</t>
  </si>
  <si>
    <t>STATUS</t>
  </si>
  <si>
    <r>
      <t>A</t>
    </r>
    <r>
      <rPr>
        <b/>
        <vertAlign val="superscript"/>
        <sz val="11"/>
        <rFont val="Arial"/>
        <family val="2"/>
      </rPr>
      <t>1</t>
    </r>
    <r>
      <rPr>
        <b/>
        <sz val="11"/>
        <rFont val="Arial"/>
        <family val="2"/>
      </rPr>
      <t xml:space="preserve"> POSTO</t>
    </r>
  </si>
  <si>
    <r>
      <t>A</t>
    </r>
    <r>
      <rPr>
        <b/>
        <vertAlign val="superscript"/>
        <sz val="11"/>
        <rFont val="Arial"/>
        <family val="2"/>
      </rPr>
      <t>1</t>
    </r>
    <r>
      <rPr>
        <b/>
        <sz val="11"/>
        <rFont val="Arial"/>
        <family val="2"/>
      </rPr>
      <t xml:space="preserve"> PROFISSIONAIS</t>
    </r>
  </si>
  <si>
    <t>R$ total/mês</t>
  </si>
  <si>
    <t>R$ total/ano</t>
  </si>
  <si>
    <r>
      <t>B</t>
    </r>
    <r>
      <rPr>
        <b/>
        <vertAlign val="superscript"/>
        <sz val="11"/>
        <rFont val="Arial"/>
        <family val="2"/>
      </rPr>
      <t>2</t>
    </r>
    <r>
      <rPr>
        <b/>
        <sz val="11"/>
        <rFont val="Arial"/>
        <family val="2"/>
      </rPr>
      <t xml:space="preserve"> POSTO</t>
    </r>
  </si>
  <si>
    <r>
      <t>B</t>
    </r>
    <r>
      <rPr>
        <b/>
        <vertAlign val="superscript"/>
        <sz val="11"/>
        <rFont val="Arial"/>
        <family val="2"/>
      </rPr>
      <t>2</t>
    </r>
    <r>
      <rPr>
        <b/>
        <sz val="11"/>
        <rFont val="Arial"/>
        <family val="2"/>
      </rPr>
      <t xml:space="preserve"> PROFISSIONAIS</t>
    </r>
  </si>
  <si>
    <r>
      <t>A+B</t>
    </r>
    <r>
      <rPr>
        <b/>
        <vertAlign val="superscript"/>
        <sz val="11"/>
        <rFont val="Arial"/>
        <family val="2"/>
      </rPr>
      <t>3</t>
    </r>
    <r>
      <rPr>
        <b/>
        <sz val="11"/>
        <rFont val="Arial"/>
        <family val="2"/>
      </rPr>
      <t xml:space="preserve">
POSTO</t>
    </r>
    <r>
      <rPr>
        <sz val="11"/>
        <rFont val="Arial"/>
        <family val="2"/>
      </rPr>
      <t> </t>
    </r>
  </si>
  <si>
    <r>
      <t>A+B</t>
    </r>
    <r>
      <rPr>
        <b/>
        <vertAlign val="superscript"/>
        <sz val="11"/>
        <rFont val="Arial"/>
        <family val="2"/>
      </rPr>
      <t>3</t>
    </r>
    <r>
      <rPr>
        <b/>
        <sz val="11"/>
        <rFont val="Arial"/>
        <family val="2"/>
      </rPr>
      <t xml:space="preserve"> PROFISSIONAIS</t>
    </r>
  </si>
  <si>
    <r>
      <t>C</t>
    </r>
    <r>
      <rPr>
        <b/>
        <vertAlign val="superscript"/>
        <sz val="11"/>
        <rFont val="Arial"/>
        <family val="2"/>
      </rPr>
      <t>4</t>
    </r>
    <r>
      <rPr>
        <b/>
        <sz val="11"/>
        <rFont val="Arial"/>
        <family val="2"/>
      </rPr>
      <t xml:space="preserve"> POSTO</t>
    </r>
    <r>
      <rPr>
        <sz val="11"/>
        <rFont val="Arial"/>
        <family val="2"/>
      </rPr>
      <t> </t>
    </r>
  </si>
  <si>
    <r>
      <t>C</t>
    </r>
    <r>
      <rPr>
        <b/>
        <vertAlign val="superscript"/>
        <sz val="11"/>
        <rFont val="Arial"/>
        <family val="2"/>
      </rPr>
      <t>4</t>
    </r>
    <r>
      <rPr>
        <b/>
        <sz val="11"/>
        <rFont val="Arial"/>
        <family val="2"/>
      </rPr>
      <t xml:space="preserve"> PROFISSIONAIS</t>
    </r>
  </si>
  <si>
    <t>Analista de Manutenção (CBO 3911-45)  </t>
  </si>
  <si>
    <t>44h</t>
  </si>
  <si>
    <t>40% insalubridade</t>
  </si>
  <si>
    <t>INCLUÍDO</t>
  </si>
  <si>
    <t>Auxiliar de Automação (CBO 3132-15)  </t>
  </si>
  <si>
    <t>44 h</t>
  </si>
  <si>
    <t>30% periculosidade</t>
  </si>
  <si>
    <t>NÃO OTIMIZADO </t>
  </si>
  <si>
    <t>Auxiliar de Eletricista (CBO 7156-15)  </t>
  </si>
  <si>
    <t>Auxiliar de Mecânica (CBO 9112-05)  (Plantonista Noturno) </t>
  </si>
  <si>
    <t>12x36</t>
  </si>
  <si>
    <t>Auxiliar de Mecânica (CBO 9112-05)  </t>
  </si>
  <si>
    <t>Auxiliar de Mecânica (CBO 9112-05) (Plantonista Diurno) </t>
  </si>
  <si>
    <t>Comprador (CBO 3542-05)  </t>
  </si>
  <si>
    <t>Encarregado de Turma (CBO 9101-05)  </t>
  </si>
  <si>
    <t>Engenheiro Mecânico (CBO 2144-05)  </t>
  </si>
  <si>
    <t>Operador de Sistema PCM (CBO 3172-05)  </t>
  </si>
  <si>
    <t>OTIMIZADO </t>
  </si>
  <si>
    <t>Operador Diurno (CBO 8625-15)  </t>
  </si>
  <si>
    <t>Operador Noturno (CBO 8625-15)  </t>
  </si>
  <si>
    <t>Planejador (CBO 3911-30)  </t>
  </si>
  <si>
    <t>Supervisor de Manutenção (CBO 9101-10)  </t>
  </si>
  <si>
    <t>Técnico Automação (CBO 3001-05)  </t>
  </si>
  <si>
    <t>Técnico de Segurança do Trabalho (CBO 3516-05)  </t>
  </si>
  <si>
    <t>Técnico Eletricista (CBO 9511-05)  </t>
  </si>
  <si>
    <t>Técnico Mecânico (CBO 3141-15)  </t>
  </si>
  <si>
    <t>Técnico Mecânico (CBO 3141-15) (Plantonista Diurno) </t>
  </si>
  <si>
    <t>Técnico Mecânico (CBO 3141-15) (Plantonista Noturno) </t>
  </si>
  <si>
    <t>Total</t>
  </si>
  <si>
    <t>Legenda:</t>
  </si>
  <si>
    <t>1 Quantitativo estimado considerando um novo contrato separado de manutenção para Sistemas Unitários de Ar Condicionado, Ventilação Mecânica e Refrigeração.</t>
  </si>
  <si>
    <t>2 Quantitativo estimado considerando um novo contrato separado de manutenção para Sistema Central de Ar Condicionado, Ventilação Mecânica e Aquecimento (HVAC).</t>
  </si>
  <si>
    <t>3 Quantitativo estimado considerando dois contratos separados (1 + 2).</t>
  </si>
  <si>
    <t>4 Quantitativo estimado considerando um contrato único e otimizado.</t>
  </si>
  <si>
    <t>5 Considerado adicional noturno para plantonistas e operadores noturnos.</t>
  </si>
  <si>
    <t>1) Estimativa de ganhos financeiros com a unificação dos contratos, desconsiderando as melhorias e atualizações do novo contrato.</t>
  </si>
  <si>
    <t>ESTIMATIVA DE GANHO FINANCEIRO COM UNIFICAÇÃO DOS CONTRATOS (OTIMIZAÇÃO)</t>
  </si>
  <si>
    <t>Linha</t>
  </si>
  <si>
    <t>Sist. Unitário (Separado)</t>
  </si>
  <si>
    <t>Sist. Central (Separado)</t>
  </si>
  <si>
    <t>Total Separado</t>
  </si>
  <si>
    <t>Total Unificado*</t>
  </si>
  <si>
    <t>Mão de Obra</t>
  </si>
  <si>
    <t>Peças e Serviços Tabelados</t>
  </si>
  <si>
    <t>Peças e Serviços Não Tabelados</t>
  </si>
  <si>
    <t>Subtotal</t>
  </si>
  <si>
    <t>Material Consumível</t>
  </si>
  <si>
    <t>Uniforme, EPI e EPC</t>
  </si>
  <si>
    <t>Ferramentas (Deprecriação ano)</t>
  </si>
  <si>
    <t>Veículo</t>
  </si>
  <si>
    <t>Demais insumos</t>
  </si>
  <si>
    <t>% total (lucro, custo indireto, tributos)</t>
  </si>
  <si>
    <t>Diferença (com %)</t>
  </si>
  <si>
    <t>Ganho Absoluto</t>
  </si>
  <si>
    <t>Ganho %</t>
  </si>
  <si>
    <t>Internet móvel 4G para os tablets/smartphones</t>
  </si>
  <si>
    <t>Internet a cabo e telefone externo</t>
  </si>
  <si>
    <t>Mensalidade</t>
  </si>
  <si>
    <t>Custos indiretos, estão relacionados apenas para fins orçamentários.</t>
  </si>
  <si>
    <t>Licença do Sistema de Gerenciamento de Manutenção (CMMS)</t>
  </si>
  <si>
    <t>Ponto eletrônico biométrico com controle de frequência e assiduidade</t>
  </si>
  <si>
    <t>Mão de Obra ajustado</t>
  </si>
  <si>
    <t>Almoxarife (transferido p/ custo indireto)</t>
  </si>
  <si>
    <t>Motorista (transferido p/ custo indireto)</t>
  </si>
  <si>
    <r>
      <t>Mão de Obra</t>
    </r>
    <r>
      <rPr>
        <vertAlign val="superscript"/>
        <sz val="10"/>
        <color rgb="FF000000"/>
        <rFont val="Arial"/>
        <family val="2"/>
      </rPr>
      <t>1</t>
    </r>
  </si>
  <si>
    <r>
      <t>Peças e Serviços</t>
    </r>
    <r>
      <rPr>
        <vertAlign val="superscript"/>
        <sz val="10"/>
        <color rgb="FF000000"/>
        <rFont val="Arial"/>
        <family val="2"/>
      </rPr>
      <t>2</t>
    </r>
  </si>
  <si>
    <t>Tabela Simplificada (ANEXO IV)</t>
  </si>
  <si>
    <t>Memória de cálculo:</t>
  </si>
  <si>
    <t>Mão de obra: aba "Mão de Obra" desta planilha;</t>
  </si>
  <si>
    <t>Demais linhas para contratos separados (unitário e central): Anexo I</t>
  </si>
  <si>
    <t>Demais linhas para contrato unificado: Anexo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</si>
</sst>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0.0%"/>
  </numFmts>
  <fonts count="15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vertAlign val="superscript"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double">
        <color rgb="FF000000"/>
      </bottom>
      <diagonal/>
    </border>
    <border>
      <left/>
      <right style="thin">
        <color rgb="FF000000"/>
      </right>
      <top style="medium">
        <color indexed="64"/>
      </top>
      <bottom style="double">
        <color rgb="FF000000"/>
      </bottom>
      <diagonal/>
    </border>
    <border>
      <left/>
      <right style="medium">
        <color indexed="64"/>
      </right>
      <top style="medium">
        <color indexed="64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indexed="64"/>
      </right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double">
        <color rgb="FF000000"/>
      </top>
      <bottom style="medium">
        <color indexed="64"/>
      </bottom>
      <diagonal/>
    </border>
    <border>
      <left/>
      <right style="thin">
        <color rgb="FF000000"/>
      </right>
      <top style="double">
        <color rgb="FF000000"/>
      </top>
      <bottom style="medium">
        <color indexed="64"/>
      </bottom>
      <diagonal/>
    </border>
    <border>
      <left/>
      <right style="medium">
        <color indexed="64"/>
      </right>
      <top style="double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indexed="64"/>
      </top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medium">
        <color indexed="64"/>
      </bottom>
      <diagonal/>
    </border>
    <border>
      <left/>
      <right/>
      <top style="double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double">
        <color rgb="FF000000"/>
      </top>
      <bottom style="medium">
        <color indexed="64"/>
      </bottom>
      <diagonal/>
    </border>
    <border>
      <left style="medium">
        <color indexed="64"/>
      </left>
      <right style="double">
        <color rgb="FF000000"/>
      </right>
      <top style="medium">
        <color indexed="64"/>
      </top>
      <bottom/>
      <diagonal/>
    </border>
    <border>
      <left style="double">
        <color rgb="FF000000"/>
      </left>
      <right style="double">
        <color rgb="FF000000"/>
      </right>
      <top style="medium">
        <color indexed="64"/>
      </top>
      <bottom/>
      <diagonal/>
    </border>
    <border>
      <left style="double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rgb="FF000000"/>
      </right>
      <top/>
      <bottom style="double">
        <color rgb="FF000000"/>
      </bottom>
      <diagonal/>
    </border>
    <border>
      <left style="medium">
        <color indexed="64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double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rgb="FF000000"/>
      </bottom>
      <diagonal/>
    </border>
    <border>
      <left style="double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000000"/>
      </left>
      <right style="double">
        <color indexed="64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indexed="64"/>
      </right>
      <top style="thin">
        <color rgb="FF000000"/>
      </top>
      <bottom style="double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/>
    </xf>
    <xf numFmtId="44" fontId="0" fillId="0" borderId="0" xfId="1" applyFont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4" fontId="0" fillId="0" borderId="0" xfId="0" applyNumberFormat="1"/>
    <xf numFmtId="8" fontId="0" fillId="0" borderId="0" xfId="0" applyNumberFormat="1" applyAlignment="1">
      <alignment horizontal="center"/>
    </xf>
    <xf numFmtId="0" fontId="0" fillId="0" borderId="8" xfId="0" applyBorder="1"/>
    <xf numFmtId="8" fontId="0" fillId="0" borderId="0" xfId="0" applyNumberFormat="1"/>
    <xf numFmtId="4" fontId="0" fillId="0" borderId="0" xfId="0" applyNumberFormat="1"/>
    <xf numFmtId="0" fontId="8" fillId="4" borderId="10" xfId="0" applyFont="1" applyFill="1" applyBorder="1" applyAlignment="1">
      <alignment horizontal="center" vertical="center"/>
    </xf>
    <xf numFmtId="8" fontId="0" fillId="0" borderId="8" xfId="0" applyNumberFormat="1" applyBorder="1" applyAlignment="1">
      <alignment horizontal="center"/>
    </xf>
    <xf numFmtId="8" fontId="0" fillId="0" borderId="11" xfId="0" applyNumberFormat="1" applyBorder="1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0" xfId="1" applyFont="1" applyAlignment="1">
      <alignment horizontal="center" vertical="center"/>
    </xf>
    <xf numFmtId="0" fontId="0" fillId="5" borderId="12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5" borderId="12" xfId="0" applyFill="1" applyBorder="1"/>
    <xf numFmtId="0" fontId="0" fillId="6" borderId="12" xfId="0" applyFill="1" applyBorder="1"/>
    <xf numFmtId="0" fontId="8" fillId="7" borderId="13" xfId="0" applyFont="1" applyFill="1" applyBorder="1" applyAlignment="1">
      <alignment horizontal="center" vertical="center" wrapText="1"/>
    </xf>
    <xf numFmtId="9" fontId="0" fillId="0" borderId="0" xfId="0" applyNumberFormat="1"/>
    <xf numFmtId="9" fontId="0" fillId="0" borderId="0" xfId="0" applyNumberFormat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44" fontId="6" fillId="0" borderId="5" xfId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4" fontId="6" fillId="0" borderId="4" xfId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4" fontId="6" fillId="0" borderId="19" xfId="1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44" fontId="6" fillId="0" borderId="21" xfId="1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44" fontId="7" fillId="0" borderId="23" xfId="1" applyFont="1" applyFill="1" applyBorder="1" applyAlignment="1">
      <alignment horizontal="center" vertical="center"/>
    </xf>
    <xf numFmtId="44" fontId="7" fillId="0" borderId="24" xfId="1" applyFont="1" applyFill="1" applyBorder="1" applyAlignment="1">
      <alignment horizontal="center" vertical="center"/>
    </xf>
    <xf numFmtId="44" fontId="6" fillId="0" borderId="3" xfId="1" applyFont="1" applyFill="1" applyBorder="1" applyAlignment="1">
      <alignment horizontal="center" vertical="center"/>
    </xf>
    <xf numFmtId="44" fontId="6" fillId="0" borderId="25" xfId="1" applyFont="1" applyFill="1" applyBorder="1" applyAlignment="1">
      <alignment horizontal="center" vertical="center"/>
    </xf>
    <xf numFmtId="44" fontId="6" fillId="0" borderId="27" xfId="1" applyFont="1" applyFill="1" applyBorder="1" applyAlignment="1">
      <alignment horizontal="center" vertical="center"/>
    </xf>
    <xf numFmtId="44" fontId="6" fillId="0" borderId="28" xfId="1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44" fontId="6" fillId="0" borderId="30" xfId="1" applyFont="1" applyFill="1" applyBorder="1" applyAlignment="1">
      <alignment horizontal="center" vertical="center"/>
    </xf>
    <xf numFmtId="44" fontId="6" fillId="0" borderId="31" xfId="1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8" fontId="6" fillId="0" borderId="30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/>
    </xf>
    <xf numFmtId="0" fontId="4" fillId="8" borderId="17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 wrapText="1"/>
    </xf>
    <xf numFmtId="0" fontId="4" fillId="9" borderId="26" xfId="0" applyFont="1" applyFill="1" applyBorder="1" applyAlignment="1">
      <alignment horizontal="center" vertical="center" wrapText="1"/>
    </xf>
    <xf numFmtId="0" fontId="4" fillId="9" borderId="16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horizontal="center" vertical="center"/>
    </xf>
    <xf numFmtId="0" fontId="0" fillId="10" borderId="8" xfId="0" applyFill="1" applyBorder="1"/>
    <xf numFmtId="8" fontId="0" fillId="10" borderId="8" xfId="0" applyNumberFormat="1" applyFill="1" applyBorder="1" applyAlignment="1">
      <alignment horizontal="center"/>
    </xf>
    <xf numFmtId="10" fontId="0" fillId="10" borderId="8" xfId="0" applyNumberFormat="1" applyFill="1" applyBorder="1" applyAlignment="1">
      <alignment horizontal="center"/>
    </xf>
    <xf numFmtId="0" fontId="8" fillId="4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11" borderId="15" xfId="0" applyFont="1" applyFill="1" applyBorder="1" applyAlignment="1">
      <alignment horizontal="center" vertical="center"/>
    </xf>
    <xf numFmtId="0" fontId="4" fillId="11" borderId="26" xfId="0" applyFont="1" applyFill="1" applyBorder="1" applyAlignment="1">
      <alignment horizontal="center" vertical="center" wrapText="1"/>
    </xf>
    <xf numFmtId="0" fontId="4" fillId="11" borderId="16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44" fontId="0" fillId="0" borderId="8" xfId="1" applyFont="1" applyBorder="1" applyAlignment="1">
      <alignment horizontal="center"/>
    </xf>
    <xf numFmtId="0" fontId="7" fillId="0" borderId="30" xfId="0" applyFont="1" applyBorder="1" applyAlignment="1">
      <alignment horizontal="center" vertical="center"/>
    </xf>
    <xf numFmtId="44" fontId="6" fillId="0" borderId="6" xfId="1" applyFont="1" applyBorder="1" applyAlignment="1">
      <alignment horizontal="center" vertical="center"/>
    </xf>
    <xf numFmtId="44" fontId="6" fillId="0" borderId="19" xfId="1" applyFont="1" applyBorder="1" applyAlignment="1">
      <alignment horizontal="center" vertical="center"/>
    </xf>
    <xf numFmtId="44" fontId="6" fillId="0" borderId="7" xfId="1" applyFont="1" applyBorder="1" applyAlignment="1">
      <alignment horizontal="center" vertical="center"/>
    </xf>
    <xf numFmtId="44" fontId="6" fillId="0" borderId="42" xfId="1" applyFont="1" applyBorder="1" applyAlignment="1">
      <alignment horizontal="center" vertical="center"/>
    </xf>
    <xf numFmtId="0" fontId="11" fillId="0" borderId="0" xfId="0" applyFont="1"/>
    <xf numFmtId="44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left" wrapText="1"/>
    </xf>
    <xf numFmtId="44" fontId="0" fillId="10" borderId="8" xfId="1" applyFont="1" applyFill="1" applyBorder="1" applyAlignment="1">
      <alignment horizontal="center"/>
    </xf>
    <xf numFmtId="44" fontId="0" fillId="0" borderId="11" xfId="1" applyFont="1" applyBorder="1" applyAlignment="1">
      <alignment horizontal="center"/>
    </xf>
    <xf numFmtId="44" fontId="9" fillId="0" borderId="11" xfId="1" applyFont="1" applyBorder="1" applyAlignment="1">
      <alignment horizont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8" fontId="0" fillId="0" borderId="0" xfId="0" applyNumberForma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44" fontId="0" fillId="12" borderId="8" xfId="1" applyFont="1" applyFill="1" applyBorder="1" applyAlignment="1">
      <alignment horizontal="center"/>
    </xf>
    <xf numFmtId="0" fontId="0" fillId="12" borderId="8" xfId="0" applyFill="1" applyBorder="1"/>
    <xf numFmtId="0" fontId="0" fillId="12" borderId="0" xfId="0" applyFill="1" applyBorder="1"/>
    <xf numFmtId="0" fontId="0" fillId="12" borderId="0" xfId="0" applyFill="1" applyAlignment="1">
      <alignment horizontal="center"/>
    </xf>
    <xf numFmtId="44" fontId="0" fillId="12" borderId="11" xfId="1" applyFont="1" applyFill="1" applyBorder="1" applyAlignment="1">
      <alignment horizontal="center"/>
    </xf>
    <xf numFmtId="8" fontId="0" fillId="0" borderId="8" xfId="1" applyNumberFormat="1" applyFont="1" applyBorder="1" applyAlignment="1">
      <alignment horizontal="center"/>
    </xf>
    <xf numFmtId="0" fontId="14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8" fontId="0" fillId="0" borderId="11" xfId="1" applyNumberFormat="1" applyFont="1" applyBorder="1" applyAlignment="1">
      <alignment horizontal="center"/>
    </xf>
    <xf numFmtId="8" fontId="9" fillId="0" borderId="11" xfId="1" applyNumberFormat="1" applyFont="1" applyBorder="1" applyAlignment="1">
      <alignment horizontal="center"/>
    </xf>
    <xf numFmtId="164" fontId="0" fillId="0" borderId="0" xfId="0" applyNumberFormat="1"/>
    <xf numFmtId="0" fontId="0" fillId="0" borderId="40" xfId="0" applyBorder="1"/>
    <xf numFmtId="0" fontId="0" fillId="0" borderId="50" xfId="0" applyBorder="1"/>
    <xf numFmtId="0" fontId="0" fillId="0" borderId="51" xfId="0" applyBorder="1"/>
    <xf numFmtId="0" fontId="0" fillId="0" borderId="0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12" fillId="0" borderId="49" xfId="0" applyFont="1" applyBorder="1"/>
    <xf numFmtId="0" fontId="1" fillId="2" borderId="0" xfId="0" applyFont="1" applyFill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8" fillId="4" borderId="43" xfId="0" applyFont="1" applyFill="1" applyBorder="1" applyAlignment="1">
      <alignment horizontal="center"/>
    </xf>
    <xf numFmtId="0" fontId="8" fillId="4" borderId="44" xfId="0" applyFont="1" applyFill="1" applyBorder="1" applyAlignment="1">
      <alignment horizontal="center"/>
    </xf>
    <xf numFmtId="0" fontId="8" fillId="4" borderId="45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16"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FF33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FF3300"/>
        </patternFill>
      </fill>
    </dxf>
    <dxf>
      <numFmt numFmtId="34" formatCode="_-&quot;R$&quot;\ * #,##0.00_-;\-&quot;R$&quot;\ * #,##0.00_-;_-&quot;R$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34" formatCode="_-&quot;R$&quot;\ * #,##0.00_-;\-&quot;R$&quot;\ * #,##0.00_-;_-&quot;R$&quot;\ * &quot;-&quot;??_-;_-@_-"/>
    </dxf>
    <dxf>
      <alignment horizontal="center" vertical="center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361948</xdr:colOff>
      <xdr:row>16</xdr:row>
      <xdr:rowOff>47627</xdr:rowOff>
    </xdr:from>
    <xdr:to>
      <xdr:col>15</xdr:col>
      <xdr:colOff>180974</xdr:colOff>
      <xdr:row>17</xdr:row>
      <xdr:rowOff>161927</xdr:rowOff>
    </xdr:to>
    <xdr:sp macro="" textlink="">
      <xdr:nvSpPr>
        <xdr:cNvPr id="214" name="Retângulo 8">
          <a:extLst>
            <a:ext uri="{FF2B5EF4-FFF2-40B4-BE49-F238E27FC236}">
              <a16:creationId xmlns:a16="http://schemas.microsoft.com/office/drawing/2014/main" id="{4DDEF5B5-1302-4509-BB72-48248F8C800E}"/>
            </a:ext>
          </a:extLst>
        </xdr:cNvPr>
        <xdr:cNvSpPr/>
      </xdr:nvSpPr>
      <xdr:spPr>
        <a:xfrm>
          <a:off x="7839073" y="3743327"/>
          <a:ext cx="7505701" cy="3238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200" b="1">
              <a:solidFill>
                <a:sysClr val="windowText" lastClr="000000"/>
              </a:solidFill>
            </a:rPr>
            <a:t>Incrementos</a:t>
          </a:r>
          <a:r>
            <a:rPr lang="pt-BR" sz="1200" b="1" baseline="0">
              <a:solidFill>
                <a:sysClr val="windowText" lastClr="000000"/>
              </a:solidFill>
            </a:rPr>
            <a:t> adicionados no valor de Mão de Obra, pois na prática serão </a:t>
          </a:r>
          <a:r>
            <a:rPr lang="pt-BR" sz="1200" b="1">
              <a:solidFill>
                <a:sysClr val="windowText" lastClr="000000"/>
              </a:solidFill>
            </a:rPr>
            <a:t>rateados</a:t>
          </a:r>
          <a:r>
            <a:rPr lang="pt-BR" sz="1200" b="1" baseline="0">
              <a:solidFill>
                <a:sysClr val="windowText" lastClr="000000"/>
              </a:solidFill>
            </a:rPr>
            <a:t> no custo dos postos de trabalho.</a:t>
          </a:r>
          <a:endParaRPr lang="pt-BR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0</xdr:colOff>
      <xdr:row>15</xdr:row>
      <xdr:rowOff>142876</xdr:rowOff>
    </xdr:from>
    <xdr:to>
      <xdr:col>5</xdr:col>
      <xdr:colOff>295275</xdr:colOff>
      <xdr:row>15</xdr:row>
      <xdr:rowOff>142876</xdr:rowOff>
    </xdr:to>
    <xdr:cxnSp macro="">
      <xdr:nvCxnSpPr>
        <xdr:cNvPr id="207" name="Conector reto 9">
          <a:extLst>
            <a:ext uri="{FF2B5EF4-FFF2-40B4-BE49-F238E27FC236}">
              <a16:creationId xmlns:a16="http://schemas.microsoft.com/office/drawing/2014/main" id="{6EBF2E21-E2B0-4464-BC0F-03420E343048}"/>
            </a:ext>
          </a:extLst>
        </xdr:cNvPr>
        <xdr:cNvCxnSpPr/>
      </xdr:nvCxnSpPr>
      <xdr:spPr>
        <a:xfrm>
          <a:off x="7477125" y="3629026"/>
          <a:ext cx="295275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1304925</xdr:colOff>
      <xdr:row>16</xdr:row>
      <xdr:rowOff>66676</xdr:rowOff>
    </xdr:from>
    <xdr:to>
      <xdr:col>5</xdr:col>
      <xdr:colOff>295275</xdr:colOff>
      <xdr:row>16</xdr:row>
      <xdr:rowOff>66676</xdr:rowOff>
    </xdr:to>
    <xdr:cxnSp macro="">
      <xdr:nvCxnSpPr>
        <xdr:cNvPr id="206" name="Conector de Seta Reta 10">
          <a:extLst>
            <a:ext uri="{FF2B5EF4-FFF2-40B4-BE49-F238E27FC236}">
              <a16:creationId xmlns:a16="http://schemas.microsoft.com/office/drawing/2014/main" id="{C7A17BBF-C938-44EB-A6BC-51C8FEDB3824}"/>
            </a:ext>
          </a:extLst>
        </xdr:cNvPr>
        <xdr:cNvCxnSpPr/>
      </xdr:nvCxnSpPr>
      <xdr:spPr>
        <a:xfrm flipH="1">
          <a:off x="7458075" y="3762376"/>
          <a:ext cx="314325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</xdr:colOff>
      <xdr:row>4</xdr:row>
      <xdr:rowOff>123826</xdr:rowOff>
    </xdr:from>
    <xdr:to>
      <xdr:col>5</xdr:col>
      <xdr:colOff>290100</xdr:colOff>
      <xdr:row>4</xdr:row>
      <xdr:rowOff>123826</xdr:rowOff>
    </xdr:to>
    <xdr:cxnSp macro="">
      <xdr:nvCxnSpPr>
        <xdr:cNvPr id="33" name="Conector reto 11">
          <a:extLst>
            <a:ext uri="{FF2B5EF4-FFF2-40B4-BE49-F238E27FC236}">
              <a16:creationId xmlns:a16="http://schemas.microsoft.com/office/drawing/2014/main" id="{27B62A4D-D898-40E2-99AA-676C141186D9}"/>
            </a:ext>
          </a:extLst>
        </xdr:cNvPr>
        <xdr:cNvCxnSpPr/>
      </xdr:nvCxnSpPr>
      <xdr:spPr>
        <a:xfrm>
          <a:off x="7515225" y="1304926"/>
          <a:ext cx="252000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276225</xdr:colOff>
      <xdr:row>4</xdr:row>
      <xdr:rowOff>114300</xdr:rowOff>
    </xdr:from>
    <xdr:to>
      <xdr:col>5</xdr:col>
      <xdr:colOff>276225</xdr:colOff>
      <xdr:row>15</xdr:row>
      <xdr:rowOff>77250</xdr:rowOff>
    </xdr:to>
    <xdr:cxnSp macro="">
      <xdr:nvCxnSpPr>
        <xdr:cNvPr id="219" name="Conector reto 12">
          <a:extLst>
            <a:ext uri="{FF2B5EF4-FFF2-40B4-BE49-F238E27FC236}">
              <a16:creationId xmlns:a16="http://schemas.microsoft.com/office/drawing/2014/main" id="{92100060-0CED-411E-A231-969694AE6FA4}"/>
            </a:ext>
          </a:extLst>
        </xdr:cNvPr>
        <xdr:cNvCxnSpPr/>
      </xdr:nvCxnSpPr>
      <xdr:spPr>
        <a:xfrm flipV="1">
          <a:off x="7753350" y="1295400"/>
          <a:ext cx="0" cy="226800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1314450</xdr:colOff>
      <xdr:row>15</xdr:row>
      <xdr:rowOff>66676</xdr:rowOff>
    </xdr:from>
    <xdr:to>
      <xdr:col>5</xdr:col>
      <xdr:colOff>278475</xdr:colOff>
      <xdr:row>15</xdr:row>
      <xdr:rowOff>66676</xdr:rowOff>
    </xdr:to>
    <xdr:cxnSp macro="">
      <xdr:nvCxnSpPr>
        <xdr:cNvPr id="220" name="Conector de Seta Reta 13">
          <a:extLst>
            <a:ext uri="{FF2B5EF4-FFF2-40B4-BE49-F238E27FC236}">
              <a16:creationId xmlns:a16="http://schemas.microsoft.com/office/drawing/2014/main" id="{9231944D-FEED-41FE-AFB3-4B87D6E13D69}"/>
            </a:ext>
          </a:extLst>
        </xdr:cNvPr>
        <xdr:cNvCxnSpPr/>
      </xdr:nvCxnSpPr>
      <xdr:spPr>
        <a:xfrm flipH="1">
          <a:off x="7467600" y="3552826"/>
          <a:ext cx="288000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285750</xdr:colOff>
      <xdr:row>15</xdr:row>
      <xdr:rowOff>152400</xdr:rowOff>
    </xdr:from>
    <xdr:to>
      <xdr:col>5</xdr:col>
      <xdr:colOff>285750</xdr:colOff>
      <xdr:row>16</xdr:row>
      <xdr:rowOff>57150</xdr:rowOff>
    </xdr:to>
    <xdr:cxnSp macro="">
      <xdr:nvCxnSpPr>
        <xdr:cNvPr id="208" name="Conector reto 14">
          <a:extLst>
            <a:ext uri="{FF2B5EF4-FFF2-40B4-BE49-F238E27FC236}">
              <a16:creationId xmlns:a16="http://schemas.microsoft.com/office/drawing/2014/main" id="{49228821-A539-4562-B4B8-98588D3196D2}"/>
            </a:ext>
          </a:extLst>
        </xdr:cNvPr>
        <xdr:cNvCxnSpPr/>
      </xdr:nvCxnSpPr>
      <xdr:spPr>
        <a:xfrm flipV="1">
          <a:off x="7762875" y="3638550"/>
          <a:ext cx="0" cy="11430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16</xdr:row>
      <xdr:rowOff>161926</xdr:rowOff>
    </xdr:from>
    <xdr:to>
      <xdr:col>5</xdr:col>
      <xdr:colOff>304800</xdr:colOff>
      <xdr:row>16</xdr:row>
      <xdr:rowOff>161926</xdr:rowOff>
    </xdr:to>
    <xdr:cxnSp macro="">
      <xdr:nvCxnSpPr>
        <xdr:cNvPr id="205" name="Conector reto 18">
          <a:extLst>
            <a:ext uri="{FF2B5EF4-FFF2-40B4-BE49-F238E27FC236}">
              <a16:creationId xmlns:a16="http://schemas.microsoft.com/office/drawing/2014/main" id="{2BC027B3-FFD1-4FFD-947E-EA8BEA56A3E7}"/>
            </a:ext>
          </a:extLst>
        </xdr:cNvPr>
        <xdr:cNvCxnSpPr/>
      </xdr:nvCxnSpPr>
      <xdr:spPr>
        <a:xfrm>
          <a:off x="7486650" y="3857626"/>
          <a:ext cx="295275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1314450</xdr:colOff>
      <xdr:row>17</xdr:row>
      <xdr:rowOff>85726</xdr:rowOff>
    </xdr:from>
    <xdr:to>
      <xdr:col>5</xdr:col>
      <xdr:colOff>304800</xdr:colOff>
      <xdr:row>17</xdr:row>
      <xdr:rowOff>85726</xdr:rowOff>
    </xdr:to>
    <xdr:cxnSp macro="">
      <xdr:nvCxnSpPr>
        <xdr:cNvPr id="203" name="Conector de Seta Reta 19">
          <a:extLst>
            <a:ext uri="{FF2B5EF4-FFF2-40B4-BE49-F238E27FC236}">
              <a16:creationId xmlns:a16="http://schemas.microsoft.com/office/drawing/2014/main" id="{4263F5FC-EBC2-4DB3-9D85-3C0BDBB4701C}"/>
            </a:ext>
          </a:extLst>
        </xdr:cNvPr>
        <xdr:cNvCxnSpPr/>
      </xdr:nvCxnSpPr>
      <xdr:spPr>
        <a:xfrm flipH="1">
          <a:off x="7467600" y="3990976"/>
          <a:ext cx="314325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295275</xdr:colOff>
      <xdr:row>16</xdr:row>
      <xdr:rowOff>171450</xdr:rowOff>
    </xdr:from>
    <xdr:to>
      <xdr:col>5</xdr:col>
      <xdr:colOff>295275</xdr:colOff>
      <xdr:row>17</xdr:row>
      <xdr:rowOff>76200</xdr:rowOff>
    </xdr:to>
    <xdr:cxnSp macro="">
      <xdr:nvCxnSpPr>
        <xdr:cNvPr id="204" name="Conector reto 20">
          <a:extLst>
            <a:ext uri="{FF2B5EF4-FFF2-40B4-BE49-F238E27FC236}">
              <a16:creationId xmlns:a16="http://schemas.microsoft.com/office/drawing/2014/main" id="{3340B83B-D149-4155-8D9A-07DB2B26BF86}"/>
            </a:ext>
          </a:extLst>
        </xdr:cNvPr>
        <xdr:cNvCxnSpPr/>
      </xdr:nvCxnSpPr>
      <xdr:spPr>
        <a:xfrm flipV="1">
          <a:off x="7772400" y="3867150"/>
          <a:ext cx="0" cy="11430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17</xdr:row>
      <xdr:rowOff>171451</xdr:rowOff>
    </xdr:from>
    <xdr:to>
      <xdr:col>5</xdr:col>
      <xdr:colOff>304800</xdr:colOff>
      <xdr:row>17</xdr:row>
      <xdr:rowOff>171451</xdr:rowOff>
    </xdr:to>
    <xdr:cxnSp macro="">
      <xdr:nvCxnSpPr>
        <xdr:cNvPr id="180" name="Conector reto 21">
          <a:extLst>
            <a:ext uri="{FF2B5EF4-FFF2-40B4-BE49-F238E27FC236}">
              <a16:creationId xmlns:a16="http://schemas.microsoft.com/office/drawing/2014/main" id="{8C01023B-E6AE-45DC-B772-503E0438773F}"/>
            </a:ext>
          </a:extLst>
        </xdr:cNvPr>
        <xdr:cNvCxnSpPr/>
      </xdr:nvCxnSpPr>
      <xdr:spPr>
        <a:xfrm>
          <a:off x="7486650" y="4076701"/>
          <a:ext cx="295275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1314450</xdr:colOff>
      <xdr:row>18</xdr:row>
      <xdr:rowOff>95251</xdr:rowOff>
    </xdr:from>
    <xdr:to>
      <xdr:col>5</xdr:col>
      <xdr:colOff>304800</xdr:colOff>
      <xdr:row>18</xdr:row>
      <xdr:rowOff>95251</xdr:rowOff>
    </xdr:to>
    <xdr:cxnSp macro="">
      <xdr:nvCxnSpPr>
        <xdr:cNvPr id="181" name="Conector de Seta Reta 22">
          <a:extLst>
            <a:ext uri="{FF2B5EF4-FFF2-40B4-BE49-F238E27FC236}">
              <a16:creationId xmlns:a16="http://schemas.microsoft.com/office/drawing/2014/main" id="{CB584A26-3F60-4EA4-BE7A-C241F007049B}"/>
            </a:ext>
          </a:extLst>
        </xdr:cNvPr>
        <xdr:cNvCxnSpPr/>
      </xdr:nvCxnSpPr>
      <xdr:spPr>
        <a:xfrm flipH="1">
          <a:off x="7467600" y="4210051"/>
          <a:ext cx="314325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295275</xdr:colOff>
      <xdr:row>17</xdr:row>
      <xdr:rowOff>180975</xdr:rowOff>
    </xdr:from>
    <xdr:to>
      <xdr:col>5</xdr:col>
      <xdr:colOff>295275</xdr:colOff>
      <xdr:row>18</xdr:row>
      <xdr:rowOff>85725</xdr:rowOff>
    </xdr:to>
    <xdr:cxnSp macro="">
      <xdr:nvCxnSpPr>
        <xdr:cNvPr id="202" name="Conector reto 23">
          <a:extLst>
            <a:ext uri="{FF2B5EF4-FFF2-40B4-BE49-F238E27FC236}">
              <a16:creationId xmlns:a16="http://schemas.microsoft.com/office/drawing/2014/main" id="{92FDC124-18F3-4939-B7D4-DC8FB15A411E}"/>
            </a:ext>
          </a:extLst>
        </xdr:cNvPr>
        <xdr:cNvCxnSpPr/>
      </xdr:nvCxnSpPr>
      <xdr:spPr>
        <a:xfrm flipV="1">
          <a:off x="7772400" y="4086225"/>
          <a:ext cx="0" cy="11430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1C243D-5D11-4A19-9FCA-B619A130AF43}" name="Tabela1" displayName="Tabela1" ref="A2:F556" totalsRowCount="1" headerRowDxfId="15">
  <autoFilter ref="A2:F555" xr:uid="{411C243D-5D11-4A19-9FCA-B619A130AF43}">
    <filterColumn colId="0">
      <filters>
        <filter val="MATERIAIS GERAIS"/>
      </filters>
    </filterColumn>
  </autoFilter>
  <sortState xmlns:xlrd2="http://schemas.microsoft.com/office/spreadsheetml/2017/richdata2" ref="A3:F494">
    <sortCondition ref="A2:A494"/>
  </sortState>
  <tableColumns count="6">
    <tableColumn id="2" xr3:uid="{67FAA39C-FB69-45F3-A5C3-B4D9000A864C}" name="Família de Ativo" dataDxfId="14"/>
    <tableColumn id="3" xr3:uid="{618C6198-C84D-4C75-A4D5-E24D94261FD5}" name="Descrição" totalsRowLabel="Total "/>
    <tableColumn id="4" xr3:uid="{50E75E28-67B4-40D9-876D-6F57695B7DB0}" name="Unid." totalsRowLabel="-" dataDxfId="13" totalsRowDxfId="12"/>
    <tableColumn id="5" xr3:uid="{893ED408-2722-4D2C-B2B3-CE6764B27CE9}" name="Qtd. Ano" totalsRowFunction="custom" dataDxfId="11" totalsRowDxfId="10">
      <totalsRowFormula>SUM(Tabela1[Qtd. Ano])</totalsRowFormula>
    </tableColumn>
    <tableColumn id="7" xr3:uid="{EE393A4F-223F-4BA6-85D2-D71A1396E1F3}" name="R$ unitário" dataDxfId="9" totalsRowDxfId="8" dataCellStyle="Moeda"/>
    <tableColumn id="8" xr3:uid="{8E62FD62-95B4-45ED-A534-D80B10A736A8}" name="R$ total" totalsRowFunction="custom" dataDxfId="7" totalsRowDxfId="6" dataCellStyle="Moeda">
      <totalsRowFormula>SUM(Tabela1[R$ total])</totalsRow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CEE53-25EE-429E-AF7C-C3FEC93621F2}">
  <dimension ref="A1:G562"/>
  <sheetViews>
    <sheetView showGridLines="0" topLeftCell="A348" zoomScale="115" zoomScaleNormal="115" workbookViewId="0">
      <selection activeCell="F532" sqref="F117:F532"/>
    </sheetView>
  </sheetViews>
  <sheetFormatPr defaultRowHeight="15" x14ac:dyDescent="0.25"/>
  <cols>
    <col min="1" max="1" width="26.42578125" customWidth="1"/>
    <col min="2" max="2" width="68.7109375" customWidth="1"/>
    <col min="3" max="3" width="13.42578125" bestFit="1" customWidth="1"/>
    <col min="4" max="4" width="15.140625" bestFit="1" customWidth="1"/>
    <col min="5" max="5" width="16" bestFit="1" customWidth="1"/>
    <col min="6" max="6" width="16.7109375" bestFit="1" customWidth="1"/>
    <col min="7" max="7" width="15" bestFit="1" customWidth="1"/>
    <col min="8" max="8" width="19.28515625" bestFit="1" customWidth="1"/>
  </cols>
  <sheetData>
    <row r="1" spans="1:6" ht="21" x14ac:dyDescent="0.35">
      <c r="A1" s="109" t="s">
        <v>0</v>
      </c>
      <c r="B1" s="109"/>
      <c r="C1" s="109"/>
      <c r="D1" s="109"/>
      <c r="E1" s="109"/>
      <c r="F1" s="109"/>
    </row>
    <row r="2" spans="1:6" s="2" customFormat="1" ht="29.2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hidden="1" x14ac:dyDescent="0.25">
      <c r="A3" s="1" t="s">
        <v>7</v>
      </c>
      <c r="B3" t="s">
        <v>8</v>
      </c>
      <c r="C3" s="1" t="s">
        <v>9</v>
      </c>
      <c r="D3" s="4">
        <v>5</v>
      </c>
      <c r="E3" s="18">
        <v>78</v>
      </c>
      <c r="F3" s="5">
        <v>390</v>
      </c>
    </row>
    <row r="4" spans="1:6" hidden="1" x14ac:dyDescent="0.25">
      <c r="A4" s="1" t="s">
        <v>7</v>
      </c>
      <c r="B4" t="s">
        <v>10</v>
      </c>
      <c r="C4" s="1" t="s">
        <v>9</v>
      </c>
      <c r="D4" s="4">
        <v>5</v>
      </c>
      <c r="E4" s="18">
        <v>70</v>
      </c>
      <c r="F4" s="5">
        <v>350</v>
      </c>
    </row>
    <row r="5" spans="1:6" hidden="1" x14ac:dyDescent="0.25">
      <c r="A5" s="1" t="s">
        <v>11</v>
      </c>
      <c r="B5" t="s">
        <v>12</v>
      </c>
      <c r="C5" s="1" t="s">
        <v>9</v>
      </c>
      <c r="D5" s="4">
        <v>5</v>
      </c>
      <c r="E5" s="18">
        <v>32.5</v>
      </c>
      <c r="F5" s="5">
        <v>162.5</v>
      </c>
    </row>
    <row r="6" spans="1:6" hidden="1" x14ac:dyDescent="0.25">
      <c r="A6" s="1" t="s">
        <v>11</v>
      </c>
      <c r="B6" t="s">
        <v>13</v>
      </c>
      <c r="C6" s="1" t="s">
        <v>9</v>
      </c>
      <c r="D6" s="4">
        <v>19</v>
      </c>
      <c r="E6" s="18">
        <v>50</v>
      </c>
      <c r="F6" s="5">
        <v>950</v>
      </c>
    </row>
    <row r="7" spans="1:6" hidden="1" x14ac:dyDescent="0.25">
      <c r="A7" s="1" t="s">
        <v>11</v>
      </c>
      <c r="B7" t="s">
        <v>14</v>
      </c>
      <c r="C7" s="1" t="s">
        <v>9</v>
      </c>
      <c r="D7" s="4">
        <v>9</v>
      </c>
      <c r="E7" s="18">
        <v>15</v>
      </c>
      <c r="F7" s="5">
        <v>135</v>
      </c>
    </row>
    <row r="8" spans="1:6" hidden="1" x14ac:dyDescent="0.25">
      <c r="A8" s="1" t="s">
        <v>11</v>
      </c>
      <c r="B8" t="s">
        <v>15</v>
      </c>
      <c r="C8" s="1" t="s">
        <v>9</v>
      </c>
      <c r="D8" s="4">
        <v>5</v>
      </c>
      <c r="E8" s="18">
        <v>52.5</v>
      </c>
      <c r="F8" s="5">
        <v>262.5</v>
      </c>
    </row>
    <row r="9" spans="1:6" hidden="1" x14ac:dyDescent="0.25">
      <c r="A9" s="1" t="s">
        <v>11</v>
      </c>
      <c r="B9" t="s">
        <v>16</v>
      </c>
      <c r="C9" s="1" t="s">
        <v>9</v>
      </c>
      <c r="D9" s="4">
        <v>6</v>
      </c>
      <c r="E9" s="18">
        <v>105</v>
      </c>
      <c r="F9" s="5">
        <v>630</v>
      </c>
    </row>
    <row r="10" spans="1:6" hidden="1" x14ac:dyDescent="0.25">
      <c r="A10" s="1" t="s">
        <v>11</v>
      </c>
      <c r="B10" t="s">
        <v>17</v>
      </c>
      <c r="C10" s="1" t="s">
        <v>9</v>
      </c>
      <c r="D10" s="4">
        <v>6</v>
      </c>
      <c r="E10" s="18">
        <v>105</v>
      </c>
      <c r="F10" s="5">
        <v>630</v>
      </c>
    </row>
    <row r="11" spans="1:6" hidden="1" x14ac:dyDescent="0.25">
      <c r="A11" s="1" t="s">
        <v>18</v>
      </c>
      <c r="B11" t="s">
        <v>19</v>
      </c>
      <c r="C11" s="1" t="s">
        <v>9</v>
      </c>
      <c r="D11" s="4">
        <v>3</v>
      </c>
      <c r="E11" s="18">
        <v>3650</v>
      </c>
      <c r="F11" s="5">
        <v>10950</v>
      </c>
    </row>
    <row r="12" spans="1:6" hidden="1" x14ac:dyDescent="0.25">
      <c r="A12" s="1" t="s">
        <v>18</v>
      </c>
      <c r="B12" t="s">
        <v>20</v>
      </c>
      <c r="C12" s="1" t="s">
        <v>9</v>
      </c>
      <c r="D12" s="4">
        <v>3</v>
      </c>
      <c r="E12" s="18">
        <v>1350</v>
      </c>
      <c r="F12" s="5">
        <v>4050</v>
      </c>
    </row>
    <row r="13" spans="1:6" hidden="1" x14ac:dyDescent="0.25">
      <c r="A13" s="1" t="s">
        <v>18</v>
      </c>
      <c r="B13" t="s">
        <v>21</v>
      </c>
      <c r="C13" s="1" t="s">
        <v>9</v>
      </c>
      <c r="D13" s="4">
        <v>3</v>
      </c>
      <c r="E13" s="18">
        <v>1150</v>
      </c>
      <c r="F13" s="5">
        <v>3450</v>
      </c>
    </row>
    <row r="14" spans="1:6" hidden="1" x14ac:dyDescent="0.25">
      <c r="A14" s="1" t="s">
        <v>22</v>
      </c>
      <c r="B14" t="s">
        <v>23</v>
      </c>
      <c r="C14" s="1" t="s">
        <v>9</v>
      </c>
      <c r="D14" s="4">
        <v>4</v>
      </c>
      <c r="E14" s="18">
        <v>475</v>
      </c>
      <c r="F14" s="5">
        <v>1900</v>
      </c>
    </row>
    <row r="15" spans="1:6" hidden="1" x14ac:dyDescent="0.25">
      <c r="A15" s="1" t="s">
        <v>7</v>
      </c>
      <c r="B15" t="s">
        <v>24</v>
      </c>
      <c r="C15" s="1" t="s">
        <v>9</v>
      </c>
      <c r="D15" s="4">
        <v>78</v>
      </c>
      <c r="E15" s="18">
        <v>76.380698766764766</v>
      </c>
      <c r="F15" s="5">
        <v>5957.6945038076519</v>
      </c>
    </row>
    <row r="16" spans="1:6" hidden="1" x14ac:dyDescent="0.25">
      <c r="A16" s="1" t="s">
        <v>7</v>
      </c>
      <c r="B16" t="s">
        <v>25</v>
      </c>
      <c r="C16" s="1" t="s">
        <v>9</v>
      </c>
      <c r="D16" s="4">
        <v>110</v>
      </c>
      <c r="E16" s="18">
        <v>12.73011646112746</v>
      </c>
      <c r="F16" s="5">
        <v>1400.3128107240207</v>
      </c>
    </row>
    <row r="17" spans="1:6" hidden="1" x14ac:dyDescent="0.25">
      <c r="A17" s="1" t="s">
        <v>7</v>
      </c>
      <c r="B17" t="s">
        <v>26</v>
      </c>
      <c r="C17" s="1" t="s">
        <v>9</v>
      </c>
      <c r="D17" s="4">
        <v>90</v>
      </c>
      <c r="E17" s="18">
        <v>38.190349383382383</v>
      </c>
      <c r="F17" s="5">
        <v>3437.1314445044145</v>
      </c>
    </row>
    <row r="18" spans="1:6" hidden="1" x14ac:dyDescent="0.25">
      <c r="A18" s="1" t="s">
        <v>7</v>
      </c>
      <c r="B18" t="s">
        <v>27</v>
      </c>
      <c r="C18" s="1" t="s">
        <v>9</v>
      </c>
      <c r="D18" s="4">
        <v>16</v>
      </c>
      <c r="E18" s="18">
        <v>76.380698766764766</v>
      </c>
      <c r="F18" s="5">
        <v>1222.0911802682363</v>
      </c>
    </row>
    <row r="19" spans="1:6" hidden="1" x14ac:dyDescent="0.25">
      <c r="A19" s="1" t="s">
        <v>7</v>
      </c>
      <c r="B19" t="s">
        <v>28</v>
      </c>
      <c r="C19" s="1" t="s">
        <v>9</v>
      </c>
      <c r="D19" s="4">
        <v>12</v>
      </c>
      <c r="E19" s="18">
        <v>50</v>
      </c>
      <c r="F19" s="5">
        <v>600</v>
      </c>
    </row>
    <row r="20" spans="1:6" hidden="1" x14ac:dyDescent="0.25">
      <c r="A20" s="1" t="s">
        <v>7</v>
      </c>
      <c r="B20" t="s">
        <v>29</v>
      </c>
      <c r="C20" s="1" t="s">
        <v>9</v>
      </c>
      <c r="D20" s="4">
        <v>10</v>
      </c>
      <c r="E20" s="18">
        <v>25.460232922254921</v>
      </c>
      <c r="F20" s="5">
        <v>254.6023292225492</v>
      </c>
    </row>
    <row r="21" spans="1:6" hidden="1" x14ac:dyDescent="0.25">
      <c r="A21" s="1" t="s">
        <v>7</v>
      </c>
      <c r="B21" t="s">
        <v>30</v>
      </c>
      <c r="C21" s="1" t="s">
        <v>9</v>
      </c>
      <c r="D21" s="4">
        <v>123</v>
      </c>
      <c r="E21" s="18">
        <v>38.190349383382383</v>
      </c>
      <c r="F21" s="5">
        <v>4697.4129741560328</v>
      </c>
    </row>
    <row r="22" spans="1:6" hidden="1" x14ac:dyDescent="0.25">
      <c r="A22" s="1" t="s">
        <v>7</v>
      </c>
      <c r="B22" t="s">
        <v>31</v>
      </c>
      <c r="C22" s="1" t="s">
        <v>9</v>
      </c>
      <c r="D22" s="4">
        <v>27</v>
      </c>
      <c r="E22" s="18">
        <v>16.5491513994657</v>
      </c>
      <c r="F22" s="5">
        <v>446.82708778557389</v>
      </c>
    </row>
    <row r="23" spans="1:6" hidden="1" x14ac:dyDescent="0.25">
      <c r="A23" s="1" t="s">
        <v>7</v>
      </c>
      <c r="B23" t="s">
        <v>32</v>
      </c>
      <c r="C23" s="1" t="s">
        <v>9</v>
      </c>
      <c r="D23" s="4">
        <v>3</v>
      </c>
      <c r="E23" s="18">
        <v>613.65761908019465</v>
      </c>
      <c r="F23" s="5">
        <v>1840.9728572405838</v>
      </c>
    </row>
    <row r="24" spans="1:6" hidden="1" x14ac:dyDescent="0.25">
      <c r="A24" s="1" t="s">
        <v>7</v>
      </c>
      <c r="B24" t="s">
        <v>33</v>
      </c>
      <c r="C24" s="1" t="s">
        <v>9</v>
      </c>
      <c r="D24" s="4">
        <v>5</v>
      </c>
      <c r="E24" s="18">
        <v>645.95538850546791</v>
      </c>
      <c r="F24" s="5">
        <v>3229.7769425273395</v>
      </c>
    </row>
    <row r="25" spans="1:6" hidden="1" x14ac:dyDescent="0.25">
      <c r="A25" s="1" t="s">
        <v>7</v>
      </c>
      <c r="B25" t="s">
        <v>34</v>
      </c>
      <c r="C25" s="1" t="s">
        <v>9</v>
      </c>
      <c r="D25" s="4">
        <v>5</v>
      </c>
      <c r="E25" s="18">
        <v>753.61461992304589</v>
      </c>
      <c r="F25" s="5">
        <v>3768.0730996152297</v>
      </c>
    </row>
    <row r="26" spans="1:6" hidden="1" x14ac:dyDescent="0.25">
      <c r="A26" s="1" t="s">
        <v>7</v>
      </c>
      <c r="B26" t="s">
        <v>35</v>
      </c>
      <c r="C26" s="1" t="s">
        <v>9</v>
      </c>
      <c r="D26" s="4">
        <v>18</v>
      </c>
      <c r="E26" s="18">
        <v>907.41352194815738</v>
      </c>
      <c r="F26" s="5">
        <v>16333.443395066834</v>
      </c>
    </row>
    <row r="27" spans="1:6" hidden="1" x14ac:dyDescent="0.25">
      <c r="A27" s="1" t="s">
        <v>7</v>
      </c>
      <c r="B27" t="s">
        <v>36</v>
      </c>
      <c r="C27" s="1" t="s">
        <v>9</v>
      </c>
      <c r="D27" s="4">
        <v>25</v>
      </c>
      <c r="E27" s="18">
        <v>1045.8325337707577</v>
      </c>
      <c r="F27" s="5">
        <v>26145.813344268943</v>
      </c>
    </row>
    <row r="28" spans="1:6" hidden="1" x14ac:dyDescent="0.25">
      <c r="A28" s="1" t="s">
        <v>7</v>
      </c>
      <c r="B28" t="s">
        <v>37</v>
      </c>
      <c r="C28" s="1" t="s">
        <v>9</v>
      </c>
      <c r="D28" s="4">
        <v>13</v>
      </c>
      <c r="E28" s="18">
        <v>1370.6558148477932</v>
      </c>
      <c r="F28" s="5">
        <v>17818.52559302131</v>
      </c>
    </row>
    <row r="29" spans="1:6" hidden="1" x14ac:dyDescent="0.25">
      <c r="A29" s="1" t="s">
        <v>7</v>
      </c>
      <c r="B29" t="s">
        <v>38</v>
      </c>
      <c r="C29" s="1" t="s">
        <v>9</v>
      </c>
      <c r="D29" s="4">
        <v>3</v>
      </c>
      <c r="E29" s="18">
        <v>381.90349383382386</v>
      </c>
      <c r="F29" s="5">
        <v>1145.7104815014716</v>
      </c>
    </row>
    <row r="30" spans="1:6" hidden="1" x14ac:dyDescent="0.25">
      <c r="A30" s="1" t="s">
        <v>7</v>
      </c>
      <c r="B30" t="s">
        <v>39</v>
      </c>
      <c r="C30" s="1" t="s">
        <v>9</v>
      </c>
      <c r="D30" s="4">
        <v>3</v>
      </c>
      <c r="E30" s="18">
        <v>661.96605597862799</v>
      </c>
      <c r="F30" s="5">
        <v>1985.898167935884</v>
      </c>
    </row>
    <row r="31" spans="1:6" hidden="1" x14ac:dyDescent="0.25">
      <c r="A31" s="1" t="s">
        <v>7</v>
      </c>
      <c r="B31" t="s">
        <v>40</v>
      </c>
      <c r="C31" s="1" t="s">
        <v>9</v>
      </c>
      <c r="D31" s="4">
        <v>6</v>
      </c>
      <c r="E31" s="18">
        <v>636.50582305637306</v>
      </c>
      <c r="F31" s="5">
        <v>3819.0349383382381</v>
      </c>
    </row>
    <row r="32" spans="1:6" hidden="1" x14ac:dyDescent="0.25">
      <c r="A32" s="1" t="s">
        <v>7</v>
      </c>
      <c r="B32" t="s">
        <v>41</v>
      </c>
      <c r="C32" s="1" t="s">
        <v>9</v>
      </c>
      <c r="D32" s="4">
        <v>18</v>
      </c>
      <c r="E32" s="18">
        <v>929.29850166230472</v>
      </c>
      <c r="F32" s="5">
        <v>16727.373029921484</v>
      </c>
    </row>
    <row r="33" spans="1:6" hidden="1" x14ac:dyDescent="0.25">
      <c r="A33" s="1" t="s">
        <v>7</v>
      </c>
      <c r="B33" t="s">
        <v>42</v>
      </c>
      <c r="C33" s="1" t="s">
        <v>9</v>
      </c>
      <c r="D33" s="4">
        <v>23</v>
      </c>
      <c r="E33" s="18">
        <v>1024.7743751207606</v>
      </c>
      <c r="F33" s="5">
        <v>23569.810627777493</v>
      </c>
    </row>
    <row r="34" spans="1:6" hidden="1" x14ac:dyDescent="0.25">
      <c r="A34" s="1" t="s">
        <v>7</v>
      </c>
      <c r="B34" t="s">
        <v>43</v>
      </c>
      <c r="C34" s="1" t="s">
        <v>9</v>
      </c>
      <c r="D34" s="4">
        <v>24</v>
      </c>
      <c r="E34" s="18">
        <v>1368.4875195712023</v>
      </c>
      <c r="F34" s="5">
        <v>32843.700469708856</v>
      </c>
    </row>
    <row r="35" spans="1:6" hidden="1" x14ac:dyDescent="0.25">
      <c r="A35" s="1" t="s">
        <v>7</v>
      </c>
      <c r="B35" t="s">
        <v>44</v>
      </c>
      <c r="C35" s="1" t="s">
        <v>9</v>
      </c>
      <c r="D35" s="4">
        <v>24</v>
      </c>
      <c r="E35" s="18">
        <v>76.380698766764766</v>
      </c>
      <c r="F35" s="5">
        <v>1833.1367704023544</v>
      </c>
    </row>
    <row r="36" spans="1:6" hidden="1" x14ac:dyDescent="0.25">
      <c r="A36" s="1" t="s">
        <v>7</v>
      </c>
      <c r="B36" t="s">
        <v>45</v>
      </c>
      <c r="C36" s="1" t="s">
        <v>9</v>
      </c>
      <c r="D36" s="4">
        <v>80</v>
      </c>
      <c r="E36" s="18">
        <v>120.93610638071088</v>
      </c>
      <c r="F36" s="5">
        <v>9674.8885104568708</v>
      </c>
    </row>
    <row r="37" spans="1:6" hidden="1" x14ac:dyDescent="0.25">
      <c r="A37" s="1" t="s">
        <v>7</v>
      </c>
      <c r="B37" t="s">
        <v>46</v>
      </c>
      <c r="C37" s="1" t="s">
        <v>9</v>
      </c>
      <c r="D37" s="4">
        <v>3</v>
      </c>
      <c r="E37" s="18">
        <v>585.5853572118632</v>
      </c>
      <c r="F37" s="5">
        <v>1756.7560716355897</v>
      </c>
    </row>
    <row r="38" spans="1:6" hidden="1" x14ac:dyDescent="0.25">
      <c r="A38" s="1" t="s">
        <v>7</v>
      </c>
      <c r="B38" t="s">
        <v>47</v>
      </c>
      <c r="C38" s="1" t="s">
        <v>9</v>
      </c>
      <c r="D38" s="4">
        <v>3</v>
      </c>
      <c r="E38" s="18">
        <v>585.5853572118632</v>
      </c>
      <c r="F38" s="5">
        <v>1756.7560716355897</v>
      </c>
    </row>
    <row r="39" spans="1:6" hidden="1" x14ac:dyDescent="0.25">
      <c r="A39" s="1" t="s">
        <v>7</v>
      </c>
      <c r="B39" t="s">
        <v>48</v>
      </c>
      <c r="C39" s="1" t="s">
        <v>9</v>
      </c>
      <c r="D39" s="4">
        <v>4</v>
      </c>
      <c r="E39" s="18">
        <v>712.88652182313785</v>
      </c>
      <c r="F39" s="5">
        <v>2851.5460872925514</v>
      </c>
    </row>
    <row r="40" spans="1:6" hidden="1" x14ac:dyDescent="0.25">
      <c r="A40" s="1" t="s">
        <v>7</v>
      </c>
      <c r="B40" t="s">
        <v>49</v>
      </c>
      <c r="C40" s="1" t="s">
        <v>9</v>
      </c>
      <c r="D40" s="4">
        <v>9</v>
      </c>
      <c r="E40" s="18">
        <v>1018.4093168901969</v>
      </c>
      <c r="F40" s="5">
        <v>9165.6838520117726</v>
      </c>
    </row>
    <row r="41" spans="1:6" hidden="1" x14ac:dyDescent="0.25">
      <c r="A41" s="1" t="s">
        <v>7</v>
      </c>
      <c r="B41" t="s">
        <v>50</v>
      </c>
      <c r="C41" s="1" t="s">
        <v>9</v>
      </c>
      <c r="D41" s="4">
        <v>17</v>
      </c>
      <c r="E41" s="18">
        <v>980.09166634220321</v>
      </c>
      <c r="F41" s="5">
        <v>16661.558327817456</v>
      </c>
    </row>
    <row r="42" spans="1:6" hidden="1" x14ac:dyDescent="0.25">
      <c r="A42" s="1" t="s">
        <v>7</v>
      </c>
      <c r="B42" t="s">
        <v>51</v>
      </c>
      <c r="C42" s="1" t="s">
        <v>9</v>
      </c>
      <c r="D42" s="4">
        <v>18</v>
      </c>
      <c r="E42" s="18">
        <v>1120.1229474146053</v>
      </c>
      <c r="F42" s="5">
        <v>20162.213053462896</v>
      </c>
    </row>
    <row r="43" spans="1:6" hidden="1" x14ac:dyDescent="0.25">
      <c r="A43" s="1" t="s">
        <v>7</v>
      </c>
      <c r="B43" t="s">
        <v>52</v>
      </c>
      <c r="C43" s="1" t="s">
        <v>9</v>
      </c>
      <c r="D43" s="4">
        <v>10</v>
      </c>
      <c r="E43" s="18">
        <v>1269.1926111744081</v>
      </c>
      <c r="F43" s="5">
        <v>12691.92611174408</v>
      </c>
    </row>
    <row r="44" spans="1:6" hidden="1" x14ac:dyDescent="0.25">
      <c r="A44" s="1" t="s">
        <v>7</v>
      </c>
      <c r="B44" t="s">
        <v>53</v>
      </c>
      <c r="C44" s="1" t="s">
        <v>9</v>
      </c>
      <c r="D44" s="4">
        <v>10</v>
      </c>
      <c r="E44" s="18">
        <v>31.825291152818654</v>
      </c>
      <c r="F44" s="5">
        <v>318.25291152818653</v>
      </c>
    </row>
    <row r="45" spans="1:6" hidden="1" x14ac:dyDescent="0.25">
      <c r="A45" s="1" t="s">
        <v>7</v>
      </c>
      <c r="B45" t="s">
        <v>54</v>
      </c>
      <c r="C45" s="1" t="s">
        <v>9</v>
      </c>
      <c r="D45" s="4">
        <v>28</v>
      </c>
      <c r="E45" s="18">
        <v>50.920465844509842</v>
      </c>
      <c r="F45" s="5">
        <v>1425.7730436462755</v>
      </c>
    </row>
    <row r="46" spans="1:6" hidden="1" x14ac:dyDescent="0.25">
      <c r="A46" s="1" t="s">
        <v>7</v>
      </c>
      <c r="B46" t="s">
        <v>55</v>
      </c>
      <c r="C46" s="1" t="s">
        <v>9</v>
      </c>
      <c r="D46" s="4">
        <v>44</v>
      </c>
      <c r="E46" s="18">
        <v>8.9110815227892228</v>
      </c>
      <c r="F46" s="5">
        <v>392.0875870027258</v>
      </c>
    </row>
    <row r="47" spans="1:6" hidden="1" x14ac:dyDescent="0.25">
      <c r="A47" s="1" t="s">
        <v>7</v>
      </c>
      <c r="B47" t="s">
        <v>56</v>
      </c>
      <c r="C47" s="1" t="s">
        <v>9</v>
      </c>
      <c r="D47" s="4">
        <v>3</v>
      </c>
      <c r="E47" s="18">
        <v>521.93477490622593</v>
      </c>
      <c r="F47" s="5">
        <v>1565.8043247186779</v>
      </c>
    </row>
    <row r="48" spans="1:6" hidden="1" x14ac:dyDescent="0.25">
      <c r="A48" s="1" t="s">
        <v>7</v>
      </c>
      <c r="B48" t="s">
        <v>57</v>
      </c>
      <c r="C48" s="1" t="s">
        <v>9</v>
      </c>
      <c r="D48" s="4">
        <v>23</v>
      </c>
      <c r="E48" s="18">
        <v>524.48079819845134</v>
      </c>
      <c r="F48" s="5">
        <v>12063.05835856438</v>
      </c>
    </row>
    <row r="49" spans="1:6" hidden="1" x14ac:dyDescent="0.25">
      <c r="A49" s="1" t="s">
        <v>7</v>
      </c>
      <c r="B49" t="s">
        <v>58</v>
      </c>
      <c r="C49" s="1" t="s">
        <v>9</v>
      </c>
      <c r="D49" s="4">
        <v>15</v>
      </c>
      <c r="E49" s="18">
        <v>572.85524075073579</v>
      </c>
      <c r="F49" s="5">
        <v>8592.8286112610367</v>
      </c>
    </row>
    <row r="50" spans="1:6" hidden="1" x14ac:dyDescent="0.25">
      <c r="A50" s="1" t="s">
        <v>7</v>
      </c>
      <c r="B50" t="s">
        <v>59</v>
      </c>
      <c r="C50" s="1" t="s">
        <v>9</v>
      </c>
      <c r="D50" s="4">
        <v>210</v>
      </c>
      <c r="E50" s="18">
        <v>95.475873458455965</v>
      </c>
      <c r="F50" s="5">
        <v>20049.933426275751</v>
      </c>
    </row>
    <row r="51" spans="1:6" hidden="1" x14ac:dyDescent="0.25">
      <c r="A51" s="1" t="s">
        <v>7</v>
      </c>
      <c r="B51" t="s">
        <v>60</v>
      </c>
      <c r="C51" s="1" t="s">
        <v>61</v>
      </c>
      <c r="D51" s="4">
        <v>26</v>
      </c>
      <c r="E51" s="18">
        <v>10.184093168901969</v>
      </c>
      <c r="F51" s="5">
        <v>264.7864223914512</v>
      </c>
    </row>
    <row r="52" spans="1:6" hidden="1" x14ac:dyDescent="0.25">
      <c r="A52" s="1" t="s">
        <v>7</v>
      </c>
      <c r="B52" t="s">
        <v>62</v>
      </c>
      <c r="C52" s="1" t="s">
        <v>9</v>
      </c>
      <c r="D52" s="4">
        <v>41</v>
      </c>
      <c r="E52" s="18">
        <v>101.84093168901968</v>
      </c>
      <c r="F52" s="5">
        <v>4175.4781992498074</v>
      </c>
    </row>
    <row r="53" spans="1:6" hidden="1" x14ac:dyDescent="0.25">
      <c r="A53" s="1" t="s">
        <v>63</v>
      </c>
      <c r="B53" t="s">
        <v>64</v>
      </c>
      <c r="C53" s="1" t="s">
        <v>9</v>
      </c>
      <c r="D53" s="4">
        <v>5</v>
      </c>
      <c r="E53" s="18">
        <v>39.463361029495132</v>
      </c>
      <c r="F53" s="5">
        <v>197.31680514747566</v>
      </c>
    </row>
    <row r="54" spans="1:6" hidden="1" x14ac:dyDescent="0.25">
      <c r="A54" s="1" t="s">
        <v>63</v>
      </c>
      <c r="B54" t="s">
        <v>65</v>
      </c>
      <c r="C54" s="1" t="s">
        <v>9</v>
      </c>
      <c r="D54" s="4">
        <v>5</v>
      </c>
      <c r="E54" s="18">
        <v>39.463361029495132</v>
      </c>
      <c r="F54" s="5">
        <v>197.31680514747566</v>
      </c>
    </row>
    <row r="55" spans="1:6" hidden="1" x14ac:dyDescent="0.25">
      <c r="A55" s="1" t="s">
        <v>63</v>
      </c>
      <c r="B55" t="s">
        <v>66</v>
      </c>
      <c r="C55" s="1" t="s">
        <v>9</v>
      </c>
      <c r="D55" s="4">
        <v>35</v>
      </c>
      <c r="E55" s="18">
        <v>28.006256214480413</v>
      </c>
      <c r="F55" s="5">
        <v>980.21896750681447</v>
      </c>
    </row>
    <row r="56" spans="1:6" hidden="1" x14ac:dyDescent="0.25">
      <c r="A56" s="1" t="s">
        <v>63</v>
      </c>
      <c r="B56" t="s">
        <v>67</v>
      </c>
      <c r="C56" s="1" t="s">
        <v>61</v>
      </c>
      <c r="D56" s="4">
        <v>300</v>
      </c>
      <c r="E56" s="18">
        <v>4.7101430906171604</v>
      </c>
      <c r="F56" s="5">
        <v>1413.0429271851481</v>
      </c>
    </row>
    <row r="57" spans="1:6" hidden="1" x14ac:dyDescent="0.25">
      <c r="A57" s="1" t="s">
        <v>63</v>
      </c>
      <c r="B57" t="s">
        <v>68</v>
      </c>
      <c r="C57" s="1" t="s">
        <v>9</v>
      </c>
      <c r="D57" s="4">
        <v>14</v>
      </c>
      <c r="E57" s="18">
        <v>17.312958387133346</v>
      </c>
      <c r="F57" s="5">
        <v>242.38141741986684</v>
      </c>
    </row>
    <row r="58" spans="1:6" hidden="1" x14ac:dyDescent="0.25">
      <c r="A58" s="1" t="s">
        <v>63</v>
      </c>
      <c r="B58" t="s">
        <v>69</v>
      </c>
      <c r="C58" s="1" t="s">
        <v>9</v>
      </c>
      <c r="D58" s="4">
        <v>16</v>
      </c>
      <c r="E58" s="18">
        <v>25.460232922254921</v>
      </c>
      <c r="F58" s="5">
        <v>407.36372675607873</v>
      </c>
    </row>
    <row r="59" spans="1:6" hidden="1" x14ac:dyDescent="0.25">
      <c r="A59" s="1" t="s">
        <v>63</v>
      </c>
      <c r="B59" t="s">
        <v>28</v>
      </c>
      <c r="C59" s="1" t="s">
        <v>9</v>
      </c>
      <c r="D59" s="4">
        <v>29</v>
      </c>
      <c r="E59" s="18">
        <v>29.279267860593158</v>
      </c>
      <c r="F59" s="5">
        <v>849.09876795720163</v>
      </c>
    </row>
    <row r="60" spans="1:6" hidden="1" x14ac:dyDescent="0.25">
      <c r="A60" s="1" t="s">
        <v>63</v>
      </c>
      <c r="B60" t="s">
        <v>70</v>
      </c>
      <c r="C60" s="1" t="s">
        <v>9</v>
      </c>
      <c r="D60" s="4">
        <v>118</v>
      </c>
      <c r="E60" s="18">
        <v>99.294908396794199</v>
      </c>
      <c r="F60" s="5">
        <v>11716.799190821715</v>
      </c>
    </row>
    <row r="61" spans="1:6" hidden="1" x14ac:dyDescent="0.25">
      <c r="A61" s="1" t="s">
        <v>63</v>
      </c>
      <c r="B61" t="s">
        <v>71</v>
      </c>
      <c r="C61" s="1" t="s">
        <v>9</v>
      </c>
      <c r="D61" s="4">
        <v>3</v>
      </c>
      <c r="E61" s="18">
        <v>51.175068173732399</v>
      </c>
      <c r="F61" s="5">
        <v>153.5252045211972</v>
      </c>
    </row>
    <row r="62" spans="1:6" hidden="1" x14ac:dyDescent="0.25">
      <c r="A62" s="1" t="s">
        <v>63</v>
      </c>
      <c r="B62" t="s">
        <v>72</v>
      </c>
      <c r="C62" s="1" t="s">
        <v>9</v>
      </c>
      <c r="D62" s="4">
        <v>12</v>
      </c>
      <c r="E62" s="18">
        <v>613.65761908019465</v>
      </c>
      <c r="F62" s="5">
        <v>7363.8914289623353</v>
      </c>
    </row>
    <row r="63" spans="1:6" hidden="1" x14ac:dyDescent="0.25">
      <c r="A63" s="1" t="s">
        <v>63</v>
      </c>
      <c r="B63" t="s">
        <v>73</v>
      </c>
      <c r="C63" s="1" t="s">
        <v>9</v>
      </c>
      <c r="D63" s="4">
        <v>5</v>
      </c>
      <c r="E63" s="18">
        <v>892.03363174564629</v>
      </c>
      <c r="F63" s="5">
        <v>4460.168158728231</v>
      </c>
    </row>
    <row r="64" spans="1:6" hidden="1" x14ac:dyDescent="0.25">
      <c r="A64" s="1" t="s">
        <v>63</v>
      </c>
      <c r="B64" t="s">
        <v>74</v>
      </c>
      <c r="C64" s="1" t="s">
        <v>9</v>
      </c>
      <c r="D64" s="4">
        <v>23</v>
      </c>
      <c r="E64" s="18">
        <v>1045.8325337707577</v>
      </c>
      <c r="F64" s="5">
        <v>24054.148276727425</v>
      </c>
    </row>
    <row r="65" spans="1:6" hidden="1" x14ac:dyDescent="0.25">
      <c r="A65" s="1" t="s">
        <v>63</v>
      </c>
      <c r="B65" t="s">
        <v>75</v>
      </c>
      <c r="C65" s="1" t="s">
        <v>9</v>
      </c>
      <c r="D65" s="4">
        <v>5</v>
      </c>
      <c r="E65" s="18">
        <v>1230.3912162008914</v>
      </c>
      <c r="F65" s="5">
        <v>6151.9560810044568</v>
      </c>
    </row>
    <row r="66" spans="1:6" hidden="1" x14ac:dyDescent="0.25">
      <c r="A66" s="1" t="s">
        <v>63</v>
      </c>
      <c r="B66" t="s">
        <v>37</v>
      </c>
      <c r="C66" s="1" t="s">
        <v>9</v>
      </c>
      <c r="D66" s="4">
        <v>21</v>
      </c>
      <c r="E66" s="18">
        <v>918.17944508991525</v>
      </c>
      <c r="F66" s="5">
        <v>19281.768346888221</v>
      </c>
    </row>
    <row r="67" spans="1:6" hidden="1" x14ac:dyDescent="0.25">
      <c r="A67" s="1" t="s">
        <v>63</v>
      </c>
      <c r="B67" t="s">
        <v>76</v>
      </c>
      <c r="C67" s="1" t="s">
        <v>9</v>
      </c>
      <c r="D67" s="4">
        <v>3</v>
      </c>
      <c r="E67" s="18">
        <v>1653.3381967699481</v>
      </c>
      <c r="F67" s="5">
        <v>4960.0145903098446</v>
      </c>
    </row>
    <row r="68" spans="1:6" hidden="1" x14ac:dyDescent="0.25">
      <c r="A68" s="1" t="s">
        <v>63</v>
      </c>
      <c r="B68" t="s">
        <v>77</v>
      </c>
      <c r="C68" s="1" t="s">
        <v>9</v>
      </c>
      <c r="D68" s="4">
        <v>16</v>
      </c>
      <c r="E68" s="18">
        <v>1691.787922276226</v>
      </c>
      <c r="F68" s="5">
        <v>27068.606756419616</v>
      </c>
    </row>
    <row r="69" spans="1:6" hidden="1" x14ac:dyDescent="0.25">
      <c r="A69" s="1" t="s">
        <v>63</v>
      </c>
      <c r="B69" t="s">
        <v>78</v>
      </c>
      <c r="C69" s="1" t="s">
        <v>9</v>
      </c>
      <c r="D69" s="4">
        <v>5</v>
      </c>
      <c r="E69" s="18">
        <v>2230.084079364116</v>
      </c>
      <c r="F69" s="5">
        <v>11150.42039682058</v>
      </c>
    </row>
    <row r="70" spans="1:6" hidden="1" x14ac:dyDescent="0.25">
      <c r="A70" s="1" t="s">
        <v>63</v>
      </c>
      <c r="B70" t="s">
        <v>79</v>
      </c>
      <c r="C70" s="1" t="s">
        <v>9</v>
      </c>
      <c r="D70" s="4">
        <v>3</v>
      </c>
      <c r="E70" s="18">
        <v>2076.2851773390043</v>
      </c>
      <c r="F70" s="5">
        <v>6228.8555320170126</v>
      </c>
    </row>
    <row r="71" spans="1:6" hidden="1" x14ac:dyDescent="0.25">
      <c r="A71" s="1" t="s">
        <v>63</v>
      </c>
      <c r="B71" t="s">
        <v>80</v>
      </c>
      <c r="C71" s="1" t="s">
        <v>9</v>
      </c>
      <c r="D71" s="4">
        <v>3</v>
      </c>
      <c r="E71" s="18">
        <v>2614.5813344268945</v>
      </c>
      <c r="F71" s="5">
        <v>7843.7440032806835</v>
      </c>
    </row>
    <row r="72" spans="1:6" hidden="1" x14ac:dyDescent="0.25">
      <c r="A72" s="1" t="s">
        <v>63</v>
      </c>
      <c r="B72" t="s">
        <v>81</v>
      </c>
      <c r="C72" s="1" t="s">
        <v>9</v>
      </c>
      <c r="D72" s="4">
        <v>11</v>
      </c>
      <c r="E72" s="18">
        <v>2306.9835303766718</v>
      </c>
      <c r="F72" s="5">
        <v>25376.818834143389</v>
      </c>
    </row>
    <row r="73" spans="1:6" hidden="1" x14ac:dyDescent="0.25">
      <c r="A73" s="1" t="s">
        <v>63</v>
      </c>
      <c r="B73" t="s">
        <v>82</v>
      </c>
      <c r="C73" s="1" t="s">
        <v>9</v>
      </c>
      <c r="D73" s="4">
        <v>3</v>
      </c>
      <c r="E73" s="18">
        <v>2337.7433107816937</v>
      </c>
      <c r="F73" s="5">
        <v>7013.2299323450807</v>
      </c>
    </row>
    <row r="74" spans="1:6" hidden="1" x14ac:dyDescent="0.25">
      <c r="A74" s="1" t="s">
        <v>63</v>
      </c>
      <c r="B74" t="s">
        <v>83</v>
      </c>
      <c r="C74" s="1" t="s">
        <v>9</v>
      </c>
      <c r="D74" s="4">
        <v>4</v>
      </c>
      <c r="E74" s="18">
        <v>2460.7824324017829</v>
      </c>
      <c r="F74" s="5">
        <v>9843.1297296071316</v>
      </c>
    </row>
    <row r="75" spans="1:6" hidden="1" x14ac:dyDescent="0.25">
      <c r="A75" s="1" t="s">
        <v>63</v>
      </c>
      <c r="B75" t="s">
        <v>84</v>
      </c>
      <c r="C75" s="1" t="s">
        <v>9</v>
      </c>
      <c r="D75" s="4">
        <v>3</v>
      </c>
      <c r="E75" s="18">
        <v>2937.5590286796287</v>
      </c>
      <c r="F75" s="5">
        <v>8812.677086038886</v>
      </c>
    </row>
    <row r="76" spans="1:6" hidden="1" x14ac:dyDescent="0.25">
      <c r="A76" s="1" t="s">
        <v>63</v>
      </c>
      <c r="B76" t="s">
        <v>85</v>
      </c>
      <c r="C76" s="1" t="s">
        <v>9</v>
      </c>
      <c r="D76" s="4">
        <v>7</v>
      </c>
      <c r="E76" s="18">
        <v>1413.5234185000002</v>
      </c>
      <c r="F76" s="5">
        <v>9894.6639295000004</v>
      </c>
    </row>
    <row r="77" spans="1:6" hidden="1" x14ac:dyDescent="0.25">
      <c r="A77" s="1" t="s">
        <v>63</v>
      </c>
      <c r="B77" t="s">
        <v>86</v>
      </c>
      <c r="C77" s="1" t="s">
        <v>9</v>
      </c>
      <c r="D77" s="4">
        <v>14</v>
      </c>
      <c r="E77" s="18">
        <v>2887.4664184999997</v>
      </c>
      <c r="F77" s="5">
        <v>40424.529858999995</v>
      </c>
    </row>
    <row r="78" spans="1:6" hidden="1" x14ac:dyDescent="0.25">
      <c r="A78" s="1" t="s">
        <v>63</v>
      </c>
      <c r="B78" t="s">
        <v>43</v>
      </c>
      <c r="C78" s="1" t="s">
        <v>9</v>
      </c>
      <c r="D78" s="4">
        <v>8</v>
      </c>
      <c r="E78" s="18">
        <v>1057.872677919692</v>
      </c>
      <c r="F78" s="5">
        <v>8462.9814233575362</v>
      </c>
    </row>
    <row r="79" spans="1:6" hidden="1" x14ac:dyDescent="0.25">
      <c r="A79" s="1" t="s">
        <v>63</v>
      </c>
      <c r="B79" t="s">
        <v>87</v>
      </c>
      <c r="C79" s="1" t="s">
        <v>9</v>
      </c>
      <c r="D79" s="4">
        <v>5</v>
      </c>
      <c r="E79" s="18">
        <v>1171.1707144237264</v>
      </c>
      <c r="F79" s="5">
        <v>5855.8535721186317</v>
      </c>
    </row>
    <row r="80" spans="1:6" hidden="1" x14ac:dyDescent="0.25">
      <c r="A80" s="1" t="s">
        <v>63</v>
      </c>
      <c r="B80" t="s">
        <v>88</v>
      </c>
      <c r="C80" s="1" t="s">
        <v>9</v>
      </c>
      <c r="D80" s="4">
        <v>3</v>
      </c>
      <c r="E80" s="18">
        <v>1024.7743751207606</v>
      </c>
      <c r="F80" s="5">
        <v>3074.3231253622816</v>
      </c>
    </row>
    <row r="81" spans="1:6" hidden="1" x14ac:dyDescent="0.25">
      <c r="A81" s="1" t="s">
        <v>63</v>
      </c>
      <c r="B81" t="s">
        <v>89</v>
      </c>
      <c r="C81" s="1" t="s">
        <v>9</v>
      </c>
      <c r="D81" s="4">
        <v>3</v>
      </c>
      <c r="E81" s="18">
        <v>1549.255173319212</v>
      </c>
      <c r="F81" s="5">
        <v>4647.7655199576357</v>
      </c>
    </row>
    <row r="82" spans="1:6" hidden="1" x14ac:dyDescent="0.25">
      <c r="A82" s="1" t="s">
        <v>63</v>
      </c>
      <c r="B82" t="s">
        <v>90</v>
      </c>
      <c r="C82" s="1" t="s">
        <v>9</v>
      </c>
      <c r="D82" s="4">
        <v>3</v>
      </c>
      <c r="E82" s="18">
        <v>1998.6282843970114</v>
      </c>
      <c r="F82" s="5">
        <v>5995.8848531910344</v>
      </c>
    </row>
    <row r="83" spans="1:6" hidden="1" x14ac:dyDescent="0.25">
      <c r="A83" s="1" t="s">
        <v>63</v>
      </c>
      <c r="B83" t="s">
        <v>91</v>
      </c>
      <c r="C83" s="1" t="s">
        <v>9</v>
      </c>
      <c r="D83" s="4">
        <v>3</v>
      </c>
      <c r="E83" s="18">
        <v>2412.3570693836541</v>
      </c>
      <c r="F83" s="5">
        <v>7237.0712081509628</v>
      </c>
    </row>
    <row r="84" spans="1:6" hidden="1" x14ac:dyDescent="0.25">
      <c r="A84" s="1" t="s">
        <v>63</v>
      </c>
      <c r="B84" t="s">
        <v>92</v>
      </c>
      <c r="C84" s="1" t="s">
        <v>9</v>
      </c>
      <c r="D84" s="4">
        <v>11</v>
      </c>
      <c r="E84" s="18">
        <v>229.1420963002943</v>
      </c>
      <c r="F84" s="5">
        <v>2520.5630593032374</v>
      </c>
    </row>
    <row r="85" spans="1:6" hidden="1" x14ac:dyDescent="0.25">
      <c r="A85" s="1" t="s">
        <v>63</v>
      </c>
      <c r="B85" t="s">
        <v>93</v>
      </c>
      <c r="C85" s="1" t="s">
        <v>9</v>
      </c>
      <c r="D85" s="4">
        <v>3</v>
      </c>
      <c r="E85" s="18">
        <v>33.0983027989314</v>
      </c>
      <c r="F85" s="5">
        <v>99.294908396794199</v>
      </c>
    </row>
    <row r="86" spans="1:6" hidden="1" x14ac:dyDescent="0.25">
      <c r="A86" s="1" t="s">
        <v>63</v>
      </c>
      <c r="B86" t="s">
        <v>94</v>
      </c>
      <c r="C86" s="1" t="s">
        <v>9</v>
      </c>
      <c r="D86" s="4">
        <v>3</v>
      </c>
      <c r="E86" s="18">
        <v>178.22163045578446</v>
      </c>
      <c r="F86" s="5">
        <v>534.66489136735345</v>
      </c>
    </row>
    <row r="87" spans="1:6" hidden="1" x14ac:dyDescent="0.25">
      <c r="A87" s="1" t="s">
        <v>63</v>
      </c>
      <c r="B87" t="s">
        <v>95</v>
      </c>
      <c r="C87" s="1" t="s">
        <v>9</v>
      </c>
      <c r="D87" s="4">
        <v>14</v>
      </c>
      <c r="E87" s="18">
        <v>254.60232922254923</v>
      </c>
      <c r="F87" s="5">
        <v>3564.432609115689</v>
      </c>
    </row>
    <row r="88" spans="1:6" hidden="1" x14ac:dyDescent="0.25">
      <c r="A88" s="1" t="s">
        <v>63</v>
      </c>
      <c r="B88" t="s">
        <v>96</v>
      </c>
      <c r="C88" s="1" t="s">
        <v>9</v>
      </c>
      <c r="D88" s="4">
        <v>14</v>
      </c>
      <c r="E88" s="18">
        <v>451.91913437002489</v>
      </c>
      <c r="F88" s="5">
        <v>6326.8678811803484</v>
      </c>
    </row>
    <row r="89" spans="1:6" hidden="1" x14ac:dyDescent="0.25">
      <c r="A89" s="1" t="s">
        <v>63</v>
      </c>
      <c r="B89" t="s">
        <v>97</v>
      </c>
      <c r="C89" s="1" t="s">
        <v>9</v>
      </c>
      <c r="D89" s="4">
        <v>15</v>
      </c>
      <c r="E89" s="18">
        <v>637.77883470248582</v>
      </c>
      <c r="F89" s="5">
        <v>9566.6825205372879</v>
      </c>
    </row>
    <row r="90" spans="1:6" hidden="1" x14ac:dyDescent="0.25">
      <c r="A90" s="1" t="s">
        <v>63</v>
      </c>
      <c r="B90" t="s">
        <v>51</v>
      </c>
      <c r="C90" s="1" t="s">
        <v>9</v>
      </c>
      <c r="D90" s="4">
        <v>15</v>
      </c>
      <c r="E90" s="18">
        <v>738.34675474539279</v>
      </c>
      <c r="F90" s="5">
        <v>11075.201321180892</v>
      </c>
    </row>
    <row r="91" spans="1:6" hidden="1" x14ac:dyDescent="0.25">
      <c r="A91" s="1" t="s">
        <v>63</v>
      </c>
      <c r="B91" t="s">
        <v>98</v>
      </c>
      <c r="C91" s="1" t="s">
        <v>9</v>
      </c>
      <c r="D91" s="4">
        <v>8</v>
      </c>
      <c r="E91" s="18">
        <v>1117.704225286991</v>
      </c>
      <c r="F91" s="5">
        <v>8941.633802295928</v>
      </c>
    </row>
    <row r="92" spans="1:6" hidden="1" x14ac:dyDescent="0.25">
      <c r="A92" s="1" t="s">
        <v>63</v>
      </c>
      <c r="B92" t="s">
        <v>99</v>
      </c>
      <c r="C92" s="1" t="s">
        <v>9</v>
      </c>
      <c r="D92" s="4">
        <v>3</v>
      </c>
      <c r="E92" s="18">
        <v>2117.9476659871593</v>
      </c>
      <c r="F92" s="5">
        <v>6353.8429979614775</v>
      </c>
    </row>
    <row r="93" spans="1:6" hidden="1" x14ac:dyDescent="0.25">
      <c r="A93" s="1" t="s">
        <v>63</v>
      </c>
      <c r="B93" t="s">
        <v>100</v>
      </c>
      <c r="C93" s="1" t="s">
        <v>9</v>
      </c>
      <c r="D93" s="4">
        <v>5</v>
      </c>
      <c r="E93" s="18">
        <v>2291.4209630029432</v>
      </c>
      <c r="F93" s="5">
        <v>11457.104815014716</v>
      </c>
    </row>
    <row r="94" spans="1:6" hidden="1" x14ac:dyDescent="0.25">
      <c r="A94" s="1" t="s">
        <v>63</v>
      </c>
      <c r="B94" t="s">
        <v>101</v>
      </c>
      <c r="C94" s="1" t="s">
        <v>9</v>
      </c>
      <c r="D94" s="4">
        <v>1</v>
      </c>
      <c r="E94" s="18">
        <v>2546.0232922254922</v>
      </c>
      <c r="F94" s="5">
        <v>2546.0232922254922</v>
      </c>
    </row>
    <row r="95" spans="1:6" hidden="1" x14ac:dyDescent="0.25">
      <c r="A95" s="1" t="s">
        <v>63</v>
      </c>
      <c r="B95" t="s">
        <v>102</v>
      </c>
      <c r="C95" s="1" t="s">
        <v>9</v>
      </c>
      <c r="D95" s="4">
        <v>1</v>
      </c>
      <c r="E95" s="18">
        <v>2609.6738745311295</v>
      </c>
      <c r="F95" s="5">
        <v>2609.6738745311295</v>
      </c>
    </row>
    <row r="96" spans="1:6" hidden="1" x14ac:dyDescent="0.25">
      <c r="A96" s="1" t="s">
        <v>63</v>
      </c>
      <c r="B96" t="s">
        <v>103</v>
      </c>
      <c r="C96" s="1" t="s">
        <v>9</v>
      </c>
      <c r="D96" s="4">
        <v>24</v>
      </c>
      <c r="E96" s="18">
        <v>28.006256214480413</v>
      </c>
      <c r="F96" s="5">
        <v>672.15014914752987</v>
      </c>
    </row>
    <row r="97" spans="1:6" hidden="1" x14ac:dyDescent="0.25">
      <c r="A97" s="1" t="s">
        <v>63</v>
      </c>
      <c r="B97" t="s">
        <v>104</v>
      </c>
      <c r="C97" s="1" t="s">
        <v>9</v>
      </c>
      <c r="D97" s="4">
        <v>3</v>
      </c>
      <c r="E97" s="18">
        <v>204.81484374307971</v>
      </c>
      <c r="F97" s="5">
        <v>614.44453122923915</v>
      </c>
    </row>
    <row r="98" spans="1:6" hidden="1" x14ac:dyDescent="0.25">
      <c r="A98" s="1" t="s">
        <v>63</v>
      </c>
      <c r="B98" t="s">
        <v>105</v>
      </c>
      <c r="C98" s="1" t="s">
        <v>9</v>
      </c>
      <c r="D98" s="4">
        <v>4</v>
      </c>
      <c r="E98" s="18">
        <v>6.3650582305637302</v>
      </c>
      <c r="F98" s="5">
        <v>25.460232922254921</v>
      </c>
    </row>
    <row r="99" spans="1:6" hidden="1" x14ac:dyDescent="0.25">
      <c r="A99" s="1" t="s">
        <v>63</v>
      </c>
      <c r="B99" t="s">
        <v>106</v>
      </c>
      <c r="C99" s="1" t="s">
        <v>9</v>
      </c>
      <c r="D99" s="4">
        <v>8</v>
      </c>
      <c r="E99" s="18">
        <v>165.491513994657</v>
      </c>
      <c r="F99" s="5">
        <v>1323.932111957256</v>
      </c>
    </row>
    <row r="100" spans="1:6" hidden="1" x14ac:dyDescent="0.25">
      <c r="A100" s="1" t="s">
        <v>63</v>
      </c>
      <c r="B100" t="s">
        <v>107</v>
      </c>
      <c r="C100" s="1" t="s">
        <v>9</v>
      </c>
      <c r="D100" s="4">
        <v>4</v>
      </c>
      <c r="E100" s="18">
        <v>34.371314445044149</v>
      </c>
      <c r="F100" s="5">
        <v>137.4852577801766</v>
      </c>
    </row>
    <row r="101" spans="1:6" hidden="1" x14ac:dyDescent="0.25">
      <c r="A101" s="1" t="s">
        <v>63</v>
      </c>
      <c r="B101" t="s">
        <v>108</v>
      </c>
      <c r="C101" s="1" t="s">
        <v>9</v>
      </c>
      <c r="D101" s="4">
        <v>150</v>
      </c>
      <c r="E101" s="18">
        <v>852.75231138154516</v>
      </c>
      <c r="F101" s="5">
        <v>127912.84670723177</v>
      </c>
    </row>
    <row r="102" spans="1:6" hidden="1" x14ac:dyDescent="0.25">
      <c r="A102" s="1" t="s">
        <v>63</v>
      </c>
      <c r="B102" t="s">
        <v>109</v>
      </c>
      <c r="C102" s="1" t="s">
        <v>9</v>
      </c>
      <c r="D102" s="4">
        <v>14</v>
      </c>
      <c r="E102" s="18">
        <v>38.190349383382383</v>
      </c>
      <c r="F102" s="5">
        <v>534.66489136735333</v>
      </c>
    </row>
    <row r="103" spans="1:6" hidden="1" x14ac:dyDescent="0.25">
      <c r="A103" s="1" t="s">
        <v>63</v>
      </c>
      <c r="B103" t="s">
        <v>110</v>
      </c>
      <c r="C103" s="1" t="s">
        <v>9</v>
      </c>
      <c r="D103" s="4">
        <v>2</v>
      </c>
      <c r="E103" s="18">
        <v>76.380698766764766</v>
      </c>
      <c r="F103" s="5">
        <v>152.76139753352953</v>
      </c>
    </row>
    <row r="104" spans="1:6" hidden="1" x14ac:dyDescent="0.25">
      <c r="A104" s="1" t="s">
        <v>63</v>
      </c>
      <c r="B104" t="s">
        <v>111</v>
      </c>
      <c r="C104" s="1" t="s">
        <v>9</v>
      </c>
      <c r="D104" s="4">
        <v>21</v>
      </c>
      <c r="E104" s="18">
        <v>651.00542570559719</v>
      </c>
      <c r="F104" s="5">
        <v>13671.11393981754</v>
      </c>
    </row>
    <row r="105" spans="1:6" hidden="1" x14ac:dyDescent="0.25">
      <c r="A105" s="1" t="s">
        <v>63</v>
      </c>
      <c r="B105" t="s">
        <v>112</v>
      </c>
      <c r="C105" s="1" t="s">
        <v>9</v>
      </c>
      <c r="D105" s="4">
        <v>2</v>
      </c>
      <c r="E105" s="18">
        <v>655.60099774806417</v>
      </c>
      <c r="F105" s="5">
        <v>1311.2019954961283</v>
      </c>
    </row>
    <row r="106" spans="1:6" hidden="1" x14ac:dyDescent="0.25">
      <c r="A106" s="1" t="s">
        <v>63</v>
      </c>
      <c r="B106" t="s">
        <v>113</v>
      </c>
      <c r="C106" s="1" t="s">
        <v>9</v>
      </c>
      <c r="D106" s="4">
        <v>13</v>
      </c>
      <c r="E106" s="18">
        <v>356.44326091156893</v>
      </c>
      <c r="F106" s="5">
        <v>4633.7623918503959</v>
      </c>
    </row>
    <row r="107" spans="1:6" hidden="1" x14ac:dyDescent="0.25">
      <c r="A107" s="1" t="s">
        <v>63</v>
      </c>
      <c r="B107" t="s">
        <v>114</v>
      </c>
      <c r="C107" s="1" t="s">
        <v>9</v>
      </c>
      <c r="D107" s="4">
        <v>12</v>
      </c>
      <c r="E107" s="18">
        <v>325.75095012379057</v>
      </c>
      <c r="F107" s="5">
        <v>3909.0114014854871</v>
      </c>
    </row>
    <row r="108" spans="1:6" hidden="1" x14ac:dyDescent="0.25">
      <c r="A108" s="1" t="s">
        <v>63</v>
      </c>
      <c r="B108" t="s">
        <v>115</v>
      </c>
      <c r="C108" s="1" t="s">
        <v>9</v>
      </c>
      <c r="D108" s="4">
        <v>2</v>
      </c>
      <c r="E108" s="18">
        <v>534.66489136735333</v>
      </c>
      <c r="F108" s="5">
        <v>1069.3297827347067</v>
      </c>
    </row>
    <row r="109" spans="1:6" hidden="1" x14ac:dyDescent="0.25">
      <c r="A109" s="1" t="s">
        <v>63</v>
      </c>
      <c r="B109" t="s">
        <v>116</v>
      </c>
      <c r="C109" s="1" t="s">
        <v>9</v>
      </c>
      <c r="D109" s="4">
        <v>3</v>
      </c>
      <c r="E109" s="18">
        <v>404.62675171693638</v>
      </c>
      <c r="F109" s="5">
        <v>1213.8802551508093</v>
      </c>
    </row>
    <row r="110" spans="1:6" hidden="1" x14ac:dyDescent="0.25">
      <c r="A110" s="1" t="s">
        <v>63</v>
      </c>
      <c r="B110" t="s">
        <v>117</v>
      </c>
      <c r="C110" s="1" t="s">
        <v>9</v>
      </c>
      <c r="D110" s="4">
        <v>3</v>
      </c>
      <c r="E110" s="18">
        <v>789.26722058990254</v>
      </c>
      <c r="F110" s="5">
        <v>2367.8016617697076</v>
      </c>
    </row>
    <row r="111" spans="1:6" hidden="1" x14ac:dyDescent="0.25">
      <c r="A111" s="1" t="s">
        <v>63</v>
      </c>
      <c r="B111" t="s">
        <v>118</v>
      </c>
      <c r="C111" s="1" t="s">
        <v>9</v>
      </c>
      <c r="D111" s="4">
        <v>3</v>
      </c>
      <c r="E111" s="18">
        <v>407.36372675607873</v>
      </c>
      <c r="F111" s="5">
        <v>1222.0911802682363</v>
      </c>
    </row>
    <row r="112" spans="1:6" hidden="1" x14ac:dyDescent="0.25">
      <c r="A112" s="1" t="s">
        <v>63</v>
      </c>
      <c r="B112" t="s">
        <v>119</v>
      </c>
      <c r="C112" s="1" t="s">
        <v>9</v>
      </c>
      <c r="D112" s="4">
        <v>3</v>
      </c>
      <c r="E112" s="18">
        <v>789.26722058990254</v>
      </c>
      <c r="F112" s="5">
        <v>2367.8016617697076</v>
      </c>
    </row>
    <row r="113" spans="1:6" hidden="1" x14ac:dyDescent="0.25">
      <c r="A113" s="1" t="s">
        <v>63</v>
      </c>
      <c r="B113" t="s">
        <v>120</v>
      </c>
      <c r="C113" s="1" t="s">
        <v>9</v>
      </c>
      <c r="D113" s="4">
        <v>3</v>
      </c>
      <c r="E113" s="18">
        <v>407.36372675607873</v>
      </c>
      <c r="F113" s="5">
        <v>1222.0911802682363</v>
      </c>
    </row>
    <row r="114" spans="1:6" hidden="1" x14ac:dyDescent="0.25">
      <c r="A114" s="1" t="s">
        <v>63</v>
      </c>
      <c r="B114" t="s">
        <v>121</v>
      </c>
      <c r="C114" s="1" t="s">
        <v>9</v>
      </c>
      <c r="D114" s="4">
        <v>3</v>
      </c>
      <c r="E114" s="18">
        <v>445.55407613946119</v>
      </c>
      <c r="F114" s="5">
        <v>1336.6622284183836</v>
      </c>
    </row>
    <row r="115" spans="1:6" hidden="1" x14ac:dyDescent="0.25">
      <c r="A115" s="1" t="s">
        <v>63</v>
      </c>
      <c r="B115" t="s">
        <v>122</v>
      </c>
      <c r="C115" s="1" t="s">
        <v>9</v>
      </c>
      <c r="D115" s="4">
        <v>20</v>
      </c>
      <c r="E115" s="18">
        <v>124.75514131904913</v>
      </c>
      <c r="F115" s="5">
        <v>2495.1028263809826</v>
      </c>
    </row>
    <row r="116" spans="1:6" hidden="1" x14ac:dyDescent="0.25">
      <c r="A116" s="1" t="s">
        <v>123</v>
      </c>
      <c r="B116" t="s">
        <v>124</v>
      </c>
      <c r="C116" s="1" t="s">
        <v>9</v>
      </c>
      <c r="D116" s="4">
        <v>2</v>
      </c>
      <c r="E116" s="18">
        <v>3998</v>
      </c>
      <c r="F116" s="5">
        <v>7996</v>
      </c>
    </row>
    <row r="117" spans="1:6" x14ac:dyDescent="0.25">
      <c r="A117" s="1" t="s">
        <v>125</v>
      </c>
      <c r="B117" t="s">
        <v>126</v>
      </c>
      <c r="C117" s="1" t="s">
        <v>9</v>
      </c>
      <c r="D117" s="4">
        <v>12</v>
      </c>
      <c r="E117" s="18">
        <v>400</v>
      </c>
      <c r="F117" s="5">
        <v>4800</v>
      </c>
    </row>
    <row r="118" spans="1:6" x14ac:dyDescent="0.25">
      <c r="A118" s="1" t="s">
        <v>125</v>
      </c>
      <c r="B118" t="s">
        <v>127</v>
      </c>
      <c r="C118" s="1" t="s">
        <v>9</v>
      </c>
      <c r="D118" s="4">
        <v>12</v>
      </c>
      <c r="E118" s="18">
        <v>600</v>
      </c>
      <c r="F118" s="5">
        <v>7200</v>
      </c>
    </row>
    <row r="119" spans="1:6" x14ac:dyDescent="0.25">
      <c r="A119" s="1" t="s">
        <v>125</v>
      </c>
      <c r="B119" t="s">
        <v>128</v>
      </c>
      <c r="C119" s="1" t="s">
        <v>61</v>
      </c>
      <c r="D119" s="4">
        <v>150</v>
      </c>
      <c r="E119" s="18">
        <v>17.822163045578446</v>
      </c>
      <c r="F119" s="5">
        <v>2673.3244568367668</v>
      </c>
    </row>
    <row r="120" spans="1:6" x14ac:dyDescent="0.25">
      <c r="A120" s="1" t="s">
        <v>125</v>
      </c>
      <c r="B120" t="s">
        <v>129</v>
      </c>
      <c r="C120" s="1" t="s">
        <v>61</v>
      </c>
      <c r="D120" s="4">
        <v>50</v>
      </c>
      <c r="E120" s="18">
        <v>28.133557379091691</v>
      </c>
      <c r="F120" s="5">
        <v>1406.6778689545845</v>
      </c>
    </row>
    <row r="121" spans="1:6" x14ac:dyDescent="0.25">
      <c r="A121" s="1" t="s">
        <v>125</v>
      </c>
      <c r="B121" t="s">
        <v>130</v>
      </c>
      <c r="C121" s="1" t="s">
        <v>61</v>
      </c>
      <c r="D121" s="4">
        <v>150</v>
      </c>
      <c r="E121" s="18">
        <v>8.2745756997328499</v>
      </c>
      <c r="F121" s="5">
        <v>1241.1863549599275</v>
      </c>
    </row>
    <row r="122" spans="1:6" x14ac:dyDescent="0.25">
      <c r="A122" s="1" t="s">
        <v>125</v>
      </c>
      <c r="B122" t="s">
        <v>131</v>
      </c>
      <c r="C122" s="1" t="s">
        <v>61</v>
      </c>
      <c r="D122" s="4">
        <v>123</v>
      </c>
      <c r="E122" s="18">
        <v>13.49392344879511</v>
      </c>
      <c r="F122" s="5">
        <v>1659.7525842017985</v>
      </c>
    </row>
    <row r="123" spans="1:6" x14ac:dyDescent="0.25">
      <c r="A123" s="1" t="s">
        <v>125</v>
      </c>
      <c r="B123" t="s">
        <v>132</v>
      </c>
      <c r="C123" s="1" t="s">
        <v>61</v>
      </c>
      <c r="D123" s="4">
        <v>22.5</v>
      </c>
      <c r="E123" s="18">
        <v>33.0983027989314</v>
      </c>
      <c r="F123" s="5">
        <v>744.71181297595649</v>
      </c>
    </row>
    <row r="124" spans="1:6" x14ac:dyDescent="0.25">
      <c r="A124" s="1" t="s">
        <v>125</v>
      </c>
      <c r="B124" t="s">
        <v>133</v>
      </c>
      <c r="C124" s="1" t="s">
        <v>61</v>
      </c>
      <c r="D124" s="4">
        <v>69</v>
      </c>
      <c r="E124" s="18">
        <v>24.187221276142175</v>
      </c>
      <c r="F124" s="5">
        <v>1668.9182680538102</v>
      </c>
    </row>
    <row r="125" spans="1:6" x14ac:dyDescent="0.25">
      <c r="A125" s="1" t="s">
        <v>125</v>
      </c>
      <c r="B125" t="s">
        <v>134</v>
      </c>
      <c r="C125" s="1" t="s">
        <v>61</v>
      </c>
      <c r="D125" s="4">
        <v>42</v>
      </c>
      <c r="E125" s="18">
        <v>16.5491513994657</v>
      </c>
      <c r="F125" s="5">
        <v>695.06435877755939</v>
      </c>
    </row>
    <row r="126" spans="1:6" x14ac:dyDescent="0.25">
      <c r="A126" s="1" t="s">
        <v>125</v>
      </c>
      <c r="B126" t="s">
        <v>135</v>
      </c>
      <c r="C126" s="1" t="s">
        <v>61</v>
      </c>
      <c r="D126" s="4">
        <v>43.5</v>
      </c>
      <c r="E126" s="18">
        <v>39.463361029495132</v>
      </c>
      <c r="F126" s="5">
        <v>1716.6562047830382</v>
      </c>
    </row>
    <row r="127" spans="1:6" x14ac:dyDescent="0.25">
      <c r="A127" s="1" t="s">
        <v>125</v>
      </c>
      <c r="B127" t="s">
        <v>136</v>
      </c>
      <c r="C127" s="1" t="s">
        <v>61</v>
      </c>
      <c r="D127" s="4">
        <v>1</v>
      </c>
      <c r="E127" s="18">
        <v>163.31</v>
      </c>
      <c r="F127" s="5">
        <v>163.31</v>
      </c>
    </row>
    <row r="128" spans="1:6" x14ac:dyDescent="0.25">
      <c r="A128" s="1" t="s">
        <v>125</v>
      </c>
      <c r="B128" t="s">
        <v>137</v>
      </c>
      <c r="C128" s="1" t="s">
        <v>61</v>
      </c>
      <c r="D128" s="4">
        <v>60</v>
      </c>
      <c r="E128" s="18">
        <v>165.62</v>
      </c>
      <c r="F128" s="5">
        <v>9937.2000000000007</v>
      </c>
    </row>
    <row r="129" spans="1:6" x14ac:dyDescent="0.25">
      <c r="A129" s="1" t="s">
        <v>125</v>
      </c>
      <c r="B129" t="s">
        <v>138</v>
      </c>
      <c r="C129" s="1" t="s">
        <v>61</v>
      </c>
      <c r="D129" s="4">
        <v>3</v>
      </c>
      <c r="E129" s="18">
        <v>165.62</v>
      </c>
      <c r="F129" s="5">
        <v>496.86</v>
      </c>
    </row>
    <row r="130" spans="1:6" x14ac:dyDescent="0.25">
      <c r="A130" s="1" t="s">
        <v>125</v>
      </c>
      <c r="B130" t="s">
        <v>139</v>
      </c>
      <c r="C130" s="1" t="s">
        <v>61</v>
      </c>
      <c r="D130" s="4">
        <v>1</v>
      </c>
      <c r="E130" s="18">
        <v>165.62</v>
      </c>
      <c r="F130" s="5">
        <v>165.62</v>
      </c>
    </row>
    <row r="131" spans="1:6" x14ac:dyDescent="0.25">
      <c r="A131" s="1" t="s">
        <v>125</v>
      </c>
      <c r="B131" t="s">
        <v>140</v>
      </c>
      <c r="C131" s="1" t="s">
        <v>61</v>
      </c>
      <c r="D131" s="4">
        <v>3</v>
      </c>
      <c r="E131" s="18">
        <v>163.31</v>
      </c>
      <c r="F131" s="5">
        <v>489.93</v>
      </c>
    </row>
    <row r="132" spans="1:6" x14ac:dyDescent="0.25">
      <c r="A132" s="1" t="s">
        <v>125</v>
      </c>
      <c r="B132" t="s">
        <v>141</v>
      </c>
      <c r="C132" s="1" t="s">
        <v>61</v>
      </c>
      <c r="D132" s="4">
        <v>28</v>
      </c>
      <c r="E132" s="18">
        <v>90.62</v>
      </c>
      <c r="F132" s="5">
        <v>2537.36</v>
      </c>
    </row>
    <row r="133" spans="1:6" x14ac:dyDescent="0.25">
      <c r="A133" s="1" t="s">
        <v>125</v>
      </c>
      <c r="B133" t="s">
        <v>142</v>
      </c>
      <c r="C133" s="1" t="s">
        <v>61</v>
      </c>
      <c r="D133" s="4">
        <v>46</v>
      </c>
      <c r="E133" s="18">
        <v>163.31</v>
      </c>
      <c r="F133" s="5">
        <v>7512.26</v>
      </c>
    </row>
    <row r="134" spans="1:6" ht="15" customHeight="1" x14ac:dyDescent="0.25">
      <c r="A134" s="1" t="s">
        <v>125</v>
      </c>
      <c r="B134" t="s">
        <v>143</v>
      </c>
      <c r="C134" s="1" t="s">
        <v>9</v>
      </c>
      <c r="D134" s="4">
        <v>10</v>
      </c>
      <c r="E134" s="18">
        <v>128.9</v>
      </c>
      <c r="F134" s="5">
        <v>1289</v>
      </c>
    </row>
    <row r="135" spans="1:6" ht="15" customHeight="1" x14ac:dyDescent="0.25">
      <c r="A135" s="1" t="s">
        <v>125</v>
      </c>
      <c r="B135" t="s">
        <v>144</v>
      </c>
      <c r="C135" s="1" t="s">
        <v>9</v>
      </c>
      <c r="D135" s="4">
        <v>5</v>
      </c>
      <c r="E135" s="18">
        <v>81</v>
      </c>
      <c r="F135" s="5">
        <v>405</v>
      </c>
    </row>
    <row r="136" spans="1:6" ht="15" customHeight="1" x14ac:dyDescent="0.25">
      <c r="A136" s="1" t="s">
        <v>125</v>
      </c>
      <c r="B136" t="s">
        <v>145</v>
      </c>
      <c r="C136" s="1" t="s">
        <v>9</v>
      </c>
      <c r="D136" s="4">
        <v>120</v>
      </c>
      <c r="E136" s="18">
        <v>6.65</v>
      </c>
      <c r="F136" s="5">
        <v>798</v>
      </c>
    </row>
    <row r="137" spans="1:6" ht="15" customHeight="1" x14ac:dyDescent="0.25">
      <c r="A137" s="1" t="s">
        <v>125</v>
      </c>
      <c r="B137" t="s">
        <v>146</v>
      </c>
      <c r="C137" s="1" t="s">
        <v>9</v>
      </c>
      <c r="D137" s="4">
        <v>1</v>
      </c>
      <c r="E137" s="18">
        <v>73.099999999999994</v>
      </c>
      <c r="F137" s="5">
        <v>73.099999999999994</v>
      </c>
    </row>
    <row r="138" spans="1:6" ht="15" customHeight="1" x14ac:dyDescent="0.25">
      <c r="A138" s="1" t="s">
        <v>125</v>
      </c>
      <c r="B138" t="s">
        <v>147</v>
      </c>
      <c r="C138" s="1" t="s">
        <v>9</v>
      </c>
      <c r="D138" s="4">
        <v>12</v>
      </c>
      <c r="E138" s="18">
        <v>17.79</v>
      </c>
      <c r="F138" s="5">
        <v>213.48</v>
      </c>
    </row>
    <row r="139" spans="1:6" ht="15" customHeight="1" x14ac:dyDescent="0.25">
      <c r="A139" s="1" t="s">
        <v>125</v>
      </c>
      <c r="B139" t="s">
        <v>148</v>
      </c>
      <c r="C139" s="1" t="s">
        <v>9</v>
      </c>
      <c r="D139" s="4">
        <v>4</v>
      </c>
      <c r="E139" s="18">
        <v>172.99</v>
      </c>
      <c r="F139" s="5">
        <v>691.96</v>
      </c>
    </row>
    <row r="140" spans="1:6" ht="15" customHeight="1" x14ac:dyDescent="0.25">
      <c r="A140" s="1" t="s">
        <v>125</v>
      </c>
      <c r="B140" t="s">
        <v>149</v>
      </c>
      <c r="C140" s="1" t="s">
        <v>9</v>
      </c>
      <c r="D140" s="4">
        <v>10</v>
      </c>
      <c r="E140" s="18">
        <v>104.99</v>
      </c>
      <c r="F140" s="5">
        <v>1049.8999999999999</v>
      </c>
    </row>
    <row r="141" spans="1:6" ht="15" customHeight="1" x14ac:dyDescent="0.25">
      <c r="A141" s="1" t="s">
        <v>125</v>
      </c>
      <c r="B141" t="s">
        <v>150</v>
      </c>
      <c r="C141" s="1" t="s">
        <v>9</v>
      </c>
      <c r="D141" s="4">
        <v>1</v>
      </c>
      <c r="E141" s="18">
        <v>26.1</v>
      </c>
      <c r="F141" s="5">
        <v>26.1</v>
      </c>
    </row>
    <row r="142" spans="1:6" ht="15" customHeight="1" x14ac:dyDescent="0.25">
      <c r="A142" s="1" t="s">
        <v>125</v>
      </c>
      <c r="B142" t="s">
        <v>151</v>
      </c>
      <c r="C142" s="1" t="s">
        <v>9</v>
      </c>
      <c r="D142" s="4">
        <v>12</v>
      </c>
      <c r="E142" s="18">
        <v>17.29</v>
      </c>
      <c r="F142" s="5">
        <v>207.48</v>
      </c>
    </row>
    <row r="143" spans="1:6" x14ac:dyDescent="0.25">
      <c r="A143" s="1" t="s">
        <v>125</v>
      </c>
      <c r="B143" t="s">
        <v>152</v>
      </c>
      <c r="C143" s="1" t="s">
        <v>9</v>
      </c>
      <c r="D143" s="4">
        <v>2</v>
      </c>
      <c r="E143" s="18">
        <v>19.559999999999999</v>
      </c>
      <c r="F143" s="5">
        <v>39.119999999999997</v>
      </c>
    </row>
    <row r="144" spans="1:6" x14ac:dyDescent="0.25">
      <c r="A144" s="1" t="s">
        <v>125</v>
      </c>
      <c r="B144" t="s">
        <v>153</v>
      </c>
      <c r="C144" s="1" t="s">
        <v>9</v>
      </c>
      <c r="D144" s="4">
        <v>8</v>
      </c>
      <c r="E144" s="18">
        <v>39.630000000000003</v>
      </c>
      <c r="F144" s="5">
        <v>317.04000000000002</v>
      </c>
    </row>
    <row r="145" spans="1:6" x14ac:dyDescent="0.25">
      <c r="A145" s="1" t="s">
        <v>125</v>
      </c>
      <c r="B145" t="s">
        <v>154</v>
      </c>
      <c r="C145" s="1" t="s">
        <v>9</v>
      </c>
      <c r="D145" s="4">
        <v>6</v>
      </c>
      <c r="E145" s="18">
        <v>8.4499999999999993</v>
      </c>
      <c r="F145" s="5">
        <v>50.699999999999996</v>
      </c>
    </row>
    <row r="146" spans="1:6" x14ac:dyDescent="0.25">
      <c r="A146" s="1" t="s">
        <v>125</v>
      </c>
      <c r="B146" t="s">
        <v>155</v>
      </c>
      <c r="C146" s="1" t="s">
        <v>9</v>
      </c>
      <c r="D146" s="4">
        <v>8</v>
      </c>
      <c r="E146" s="18">
        <v>3.19</v>
      </c>
      <c r="F146" s="5">
        <v>25.52</v>
      </c>
    </row>
    <row r="147" spans="1:6" x14ac:dyDescent="0.25">
      <c r="A147" s="1" t="s">
        <v>125</v>
      </c>
      <c r="B147" t="s">
        <v>156</v>
      </c>
      <c r="C147" s="1" t="s">
        <v>9</v>
      </c>
      <c r="D147" s="4">
        <v>4</v>
      </c>
      <c r="E147" s="18">
        <v>7</v>
      </c>
      <c r="F147" s="5">
        <v>28</v>
      </c>
    </row>
    <row r="148" spans="1:6" x14ac:dyDescent="0.25">
      <c r="A148" s="1" t="s">
        <v>125</v>
      </c>
      <c r="B148" t="s">
        <v>157</v>
      </c>
      <c r="C148" s="1" t="s">
        <v>9</v>
      </c>
      <c r="D148" s="4">
        <v>15</v>
      </c>
      <c r="E148" s="18">
        <v>7.76</v>
      </c>
      <c r="F148" s="5">
        <v>116.39999999999999</v>
      </c>
    </row>
    <row r="149" spans="1:6" x14ac:dyDescent="0.25">
      <c r="A149" s="1" t="s">
        <v>125</v>
      </c>
      <c r="B149" t="s">
        <v>158</v>
      </c>
      <c r="C149" s="1" t="s">
        <v>9</v>
      </c>
      <c r="D149" s="4">
        <v>8</v>
      </c>
      <c r="E149" s="18">
        <v>1.79</v>
      </c>
      <c r="F149" s="5">
        <v>14.32</v>
      </c>
    </row>
    <row r="150" spans="1:6" x14ac:dyDescent="0.25">
      <c r="A150" s="1" t="s">
        <v>125</v>
      </c>
      <c r="B150" t="s">
        <v>159</v>
      </c>
      <c r="C150" s="1" t="s">
        <v>61</v>
      </c>
      <c r="D150" s="4">
        <v>200</v>
      </c>
      <c r="E150" s="18">
        <v>36.75</v>
      </c>
      <c r="F150" s="5">
        <v>7350</v>
      </c>
    </row>
    <row r="151" spans="1:6" x14ac:dyDescent="0.25">
      <c r="A151" s="1" t="s">
        <v>125</v>
      </c>
      <c r="B151" t="s">
        <v>160</v>
      </c>
      <c r="C151" s="1" t="s">
        <v>61</v>
      </c>
      <c r="D151" s="4">
        <v>300</v>
      </c>
      <c r="E151" s="18">
        <v>72.56</v>
      </c>
      <c r="F151" s="5">
        <v>21768</v>
      </c>
    </row>
    <row r="152" spans="1:6" x14ac:dyDescent="0.25">
      <c r="A152" s="1" t="s">
        <v>125</v>
      </c>
      <c r="B152" t="s">
        <v>161</v>
      </c>
      <c r="C152" s="1" t="s">
        <v>61</v>
      </c>
      <c r="D152" s="4">
        <v>200</v>
      </c>
      <c r="E152" s="18">
        <v>61.57</v>
      </c>
      <c r="F152" s="5">
        <v>12314</v>
      </c>
    </row>
    <row r="153" spans="1:6" x14ac:dyDescent="0.25">
      <c r="A153" s="1" t="s">
        <v>125</v>
      </c>
      <c r="B153" t="s">
        <v>162</v>
      </c>
      <c r="C153" s="1" t="s">
        <v>61</v>
      </c>
      <c r="D153" s="4">
        <v>200</v>
      </c>
      <c r="E153" s="18">
        <v>124.16</v>
      </c>
      <c r="F153" s="5">
        <v>24832</v>
      </c>
    </row>
    <row r="154" spans="1:6" x14ac:dyDescent="0.25">
      <c r="A154" s="1" t="s">
        <v>125</v>
      </c>
      <c r="B154" t="s">
        <v>163</v>
      </c>
      <c r="C154" s="1" t="s">
        <v>61</v>
      </c>
      <c r="D154" s="4">
        <v>2400</v>
      </c>
      <c r="E154" s="18">
        <v>16.13</v>
      </c>
      <c r="F154" s="5">
        <v>38712</v>
      </c>
    </row>
    <row r="155" spans="1:6" x14ac:dyDescent="0.25">
      <c r="A155" s="1" t="s">
        <v>125</v>
      </c>
      <c r="B155" t="s">
        <v>164</v>
      </c>
      <c r="C155" s="1" t="s">
        <v>61</v>
      </c>
      <c r="D155" s="4">
        <v>800</v>
      </c>
      <c r="E155" s="18">
        <v>25.89</v>
      </c>
      <c r="F155" s="5">
        <v>20712</v>
      </c>
    </row>
    <row r="156" spans="1:6" x14ac:dyDescent="0.25">
      <c r="A156" s="1" t="s">
        <v>125</v>
      </c>
      <c r="B156" t="s">
        <v>165</v>
      </c>
      <c r="C156" s="1" t="s">
        <v>61</v>
      </c>
      <c r="D156" s="4">
        <v>60</v>
      </c>
      <c r="E156" s="18">
        <v>73.47</v>
      </c>
      <c r="F156" s="5">
        <v>4408.2</v>
      </c>
    </row>
    <row r="157" spans="1:6" x14ac:dyDescent="0.25">
      <c r="A157" s="1" t="s">
        <v>125</v>
      </c>
      <c r="B157" t="s">
        <v>166</v>
      </c>
      <c r="C157" s="1" t="s">
        <v>61</v>
      </c>
      <c r="D157" s="4">
        <v>100</v>
      </c>
      <c r="E157" s="18">
        <v>17.510000000000002</v>
      </c>
      <c r="F157" s="5">
        <v>1751.0000000000002</v>
      </c>
    </row>
    <row r="158" spans="1:6" x14ac:dyDescent="0.25">
      <c r="A158" s="1" t="s">
        <v>125</v>
      </c>
      <c r="B158" t="s">
        <v>167</v>
      </c>
      <c r="C158" s="1" t="s">
        <v>61</v>
      </c>
      <c r="D158" s="4">
        <v>200</v>
      </c>
      <c r="E158" s="18">
        <v>36.75</v>
      </c>
      <c r="F158" s="5">
        <v>7350</v>
      </c>
    </row>
    <row r="159" spans="1:6" x14ac:dyDescent="0.25">
      <c r="A159" s="1" t="s">
        <v>125</v>
      </c>
      <c r="B159" t="s">
        <v>168</v>
      </c>
      <c r="C159" s="1" t="s">
        <v>61</v>
      </c>
      <c r="D159" s="4">
        <v>15</v>
      </c>
      <c r="E159" s="18">
        <v>34.31</v>
      </c>
      <c r="F159" s="5">
        <v>514.65000000000009</v>
      </c>
    </row>
    <row r="160" spans="1:6" ht="15" customHeight="1" x14ac:dyDescent="0.25">
      <c r="A160" s="1" t="s">
        <v>125</v>
      </c>
      <c r="B160" t="s">
        <v>169</v>
      </c>
      <c r="C160" s="1" t="s">
        <v>9</v>
      </c>
      <c r="D160" s="4">
        <v>12</v>
      </c>
      <c r="E160" s="18">
        <v>24.04</v>
      </c>
      <c r="F160" s="5">
        <v>288.48</v>
      </c>
    </row>
    <row r="161" spans="1:6" x14ac:dyDescent="0.25">
      <c r="A161" s="1" t="s">
        <v>125</v>
      </c>
      <c r="B161" t="s">
        <v>170</v>
      </c>
      <c r="C161" s="1" t="s">
        <v>9</v>
      </c>
      <c r="D161" s="4">
        <v>2</v>
      </c>
      <c r="E161" s="18">
        <v>82.21</v>
      </c>
      <c r="F161" s="5">
        <v>164.42</v>
      </c>
    </row>
    <row r="162" spans="1:6" x14ac:dyDescent="0.25">
      <c r="A162" s="1" t="s">
        <v>125</v>
      </c>
      <c r="B162" t="s">
        <v>171</v>
      </c>
      <c r="C162" s="1" t="s">
        <v>9</v>
      </c>
      <c r="D162" s="4">
        <v>2</v>
      </c>
      <c r="E162" s="18">
        <v>94.59</v>
      </c>
      <c r="F162" s="5">
        <v>189.18</v>
      </c>
    </row>
    <row r="163" spans="1:6" x14ac:dyDescent="0.25">
      <c r="A163" s="1" t="s">
        <v>125</v>
      </c>
      <c r="B163" t="s">
        <v>172</v>
      </c>
      <c r="C163" s="1" t="s">
        <v>9</v>
      </c>
      <c r="D163" s="4">
        <v>1</v>
      </c>
      <c r="E163" s="18">
        <v>34.01</v>
      </c>
      <c r="F163" s="5">
        <v>34.01</v>
      </c>
    </row>
    <row r="164" spans="1:6" x14ac:dyDescent="0.25">
      <c r="A164" s="1" t="s">
        <v>125</v>
      </c>
      <c r="B164" t="s">
        <v>173</v>
      </c>
      <c r="C164" s="1" t="s">
        <v>9</v>
      </c>
      <c r="D164" s="4">
        <v>1</v>
      </c>
      <c r="E164" s="18">
        <v>61.33</v>
      </c>
      <c r="F164" s="5">
        <v>61.33</v>
      </c>
    </row>
    <row r="165" spans="1:6" x14ac:dyDescent="0.25">
      <c r="A165" s="1" t="s">
        <v>125</v>
      </c>
      <c r="B165" t="s">
        <v>174</v>
      </c>
      <c r="C165" s="1" t="s">
        <v>9</v>
      </c>
      <c r="D165" s="4">
        <v>1</v>
      </c>
      <c r="E165" s="18">
        <v>63.69</v>
      </c>
      <c r="F165" s="5">
        <v>63.69</v>
      </c>
    </row>
    <row r="166" spans="1:6" x14ac:dyDescent="0.25">
      <c r="A166" s="1" t="s">
        <v>125</v>
      </c>
      <c r="B166" t="s">
        <v>175</v>
      </c>
      <c r="C166" s="1" t="s">
        <v>9</v>
      </c>
      <c r="D166" s="4">
        <v>2</v>
      </c>
      <c r="E166" s="18">
        <v>265.64</v>
      </c>
      <c r="F166" s="5">
        <v>531.28</v>
      </c>
    </row>
    <row r="167" spans="1:6" x14ac:dyDescent="0.25">
      <c r="A167" s="1" t="s">
        <v>125</v>
      </c>
      <c r="B167" t="s">
        <v>176</v>
      </c>
      <c r="C167" s="1" t="s">
        <v>9</v>
      </c>
      <c r="D167" s="4">
        <v>1</v>
      </c>
      <c r="E167" s="18">
        <v>455</v>
      </c>
      <c r="F167" s="5">
        <v>455</v>
      </c>
    </row>
    <row r="168" spans="1:6" x14ac:dyDescent="0.25">
      <c r="A168" s="1" t="s">
        <v>125</v>
      </c>
      <c r="B168" t="s">
        <v>177</v>
      </c>
      <c r="C168" s="1" t="s">
        <v>9</v>
      </c>
      <c r="D168" s="4">
        <v>3</v>
      </c>
      <c r="E168" s="18">
        <v>4407.37</v>
      </c>
      <c r="F168" s="5">
        <v>13222.11</v>
      </c>
    </row>
    <row r="169" spans="1:6" x14ac:dyDescent="0.25">
      <c r="A169" s="1" t="s">
        <v>125</v>
      </c>
      <c r="B169" t="s">
        <v>178</v>
      </c>
      <c r="C169" s="1" t="s">
        <v>9</v>
      </c>
      <c r="D169" s="4">
        <v>3</v>
      </c>
      <c r="E169" s="18">
        <v>2230</v>
      </c>
      <c r="F169" s="5">
        <v>6690</v>
      </c>
    </row>
    <row r="170" spans="1:6" x14ac:dyDescent="0.25">
      <c r="A170" s="1" t="s">
        <v>125</v>
      </c>
      <c r="B170" t="s">
        <v>179</v>
      </c>
      <c r="C170" s="1" t="s">
        <v>9</v>
      </c>
      <c r="D170" s="4">
        <v>4</v>
      </c>
      <c r="E170" s="18">
        <v>753.59</v>
      </c>
      <c r="F170" s="5">
        <v>3014.36</v>
      </c>
    </row>
    <row r="171" spans="1:6" x14ac:dyDescent="0.25">
      <c r="A171" s="1" t="s">
        <v>125</v>
      </c>
      <c r="B171" t="s">
        <v>180</v>
      </c>
      <c r="C171" s="1" t="s">
        <v>9</v>
      </c>
      <c r="D171" s="4">
        <v>12</v>
      </c>
      <c r="E171" s="18">
        <v>223.73</v>
      </c>
      <c r="F171" s="5">
        <v>2684.7599999999998</v>
      </c>
    </row>
    <row r="172" spans="1:6" x14ac:dyDescent="0.25">
      <c r="A172" s="1" t="s">
        <v>125</v>
      </c>
      <c r="B172" t="s">
        <v>181</v>
      </c>
      <c r="C172" s="1" t="s">
        <v>9</v>
      </c>
      <c r="D172" s="4">
        <v>2</v>
      </c>
      <c r="E172" s="18">
        <v>268.76</v>
      </c>
      <c r="F172" s="5">
        <v>537.52</v>
      </c>
    </row>
    <row r="173" spans="1:6" x14ac:dyDescent="0.25">
      <c r="A173" s="1" t="s">
        <v>125</v>
      </c>
      <c r="B173" t="s">
        <v>182</v>
      </c>
      <c r="C173" s="1" t="s">
        <v>9</v>
      </c>
      <c r="D173" s="4">
        <v>1</v>
      </c>
      <c r="E173" s="18">
        <v>597.54</v>
      </c>
      <c r="F173" s="5">
        <v>597.54</v>
      </c>
    </row>
    <row r="174" spans="1:6" x14ac:dyDescent="0.25">
      <c r="A174" s="1" t="s">
        <v>125</v>
      </c>
      <c r="B174" t="s">
        <v>183</v>
      </c>
      <c r="C174" s="1" t="s">
        <v>9</v>
      </c>
      <c r="D174" s="4">
        <v>1</v>
      </c>
      <c r="E174" s="18">
        <v>778.16</v>
      </c>
      <c r="F174" s="5">
        <v>778.16</v>
      </c>
    </row>
    <row r="175" spans="1:6" x14ac:dyDescent="0.25">
      <c r="A175" s="1" t="s">
        <v>125</v>
      </c>
      <c r="B175" t="s">
        <v>184</v>
      </c>
      <c r="C175" s="1" t="s">
        <v>9</v>
      </c>
      <c r="D175" s="4">
        <v>4</v>
      </c>
      <c r="E175" s="18">
        <v>749.05</v>
      </c>
      <c r="F175" s="5">
        <v>2996.2</v>
      </c>
    </row>
    <row r="176" spans="1:6" x14ac:dyDescent="0.25">
      <c r="A176" s="1" t="s">
        <v>125</v>
      </c>
      <c r="B176" t="s">
        <v>185</v>
      </c>
      <c r="C176" s="1" t="s">
        <v>9</v>
      </c>
      <c r="D176" s="4">
        <v>2</v>
      </c>
      <c r="E176" s="18">
        <v>163.43</v>
      </c>
      <c r="F176" s="5">
        <v>326.86</v>
      </c>
    </row>
    <row r="177" spans="1:6" x14ac:dyDescent="0.25">
      <c r="A177" s="1" t="s">
        <v>125</v>
      </c>
      <c r="B177" t="s">
        <v>186</v>
      </c>
      <c r="C177" s="1" t="s">
        <v>9</v>
      </c>
      <c r="D177" s="4">
        <v>1</v>
      </c>
      <c r="E177" s="18">
        <v>192.84</v>
      </c>
      <c r="F177" s="5">
        <v>192.84</v>
      </c>
    </row>
    <row r="178" spans="1:6" x14ac:dyDescent="0.25">
      <c r="A178" s="1" t="s">
        <v>125</v>
      </c>
      <c r="B178" t="s">
        <v>187</v>
      </c>
      <c r="C178" s="1" t="s">
        <v>9</v>
      </c>
      <c r="D178" s="4">
        <v>3</v>
      </c>
      <c r="E178" s="18">
        <v>3737.56</v>
      </c>
      <c r="F178" s="5">
        <v>11212.68</v>
      </c>
    </row>
    <row r="179" spans="1:6" x14ac:dyDescent="0.25">
      <c r="A179" s="1" t="s">
        <v>125</v>
      </c>
      <c r="B179" t="s">
        <v>188</v>
      </c>
      <c r="C179" s="1" t="s">
        <v>9</v>
      </c>
      <c r="D179" s="4">
        <v>1</v>
      </c>
      <c r="E179" s="18">
        <v>753.59</v>
      </c>
      <c r="F179" s="5">
        <v>753.59</v>
      </c>
    </row>
    <row r="180" spans="1:6" x14ac:dyDescent="0.25">
      <c r="A180" s="1" t="s">
        <v>125</v>
      </c>
      <c r="B180" t="s">
        <v>189</v>
      </c>
      <c r="C180" s="1" t="s">
        <v>9</v>
      </c>
      <c r="D180" s="4">
        <v>2</v>
      </c>
      <c r="E180" s="18">
        <v>743.9</v>
      </c>
      <c r="F180" s="5">
        <v>1487.8</v>
      </c>
    </row>
    <row r="181" spans="1:6" x14ac:dyDescent="0.25">
      <c r="A181" s="1" t="s">
        <v>125</v>
      </c>
      <c r="B181" t="s">
        <v>190</v>
      </c>
      <c r="C181" s="1" t="s">
        <v>9</v>
      </c>
      <c r="D181" s="4">
        <v>9</v>
      </c>
      <c r="E181" s="18">
        <v>429.66</v>
      </c>
      <c r="F181" s="5">
        <v>3866.94</v>
      </c>
    </row>
    <row r="182" spans="1:6" x14ac:dyDescent="0.25">
      <c r="A182" s="1" t="s">
        <v>125</v>
      </c>
      <c r="B182" t="s">
        <v>191</v>
      </c>
      <c r="C182" s="1" t="s">
        <v>9</v>
      </c>
      <c r="D182" s="4">
        <v>3</v>
      </c>
      <c r="E182" s="18">
        <v>99.49</v>
      </c>
      <c r="F182" s="5">
        <v>298.46999999999997</v>
      </c>
    </row>
    <row r="183" spans="1:6" x14ac:dyDescent="0.25">
      <c r="A183" s="1" t="s">
        <v>125</v>
      </c>
      <c r="B183" t="s">
        <v>192</v>
      </c>
      <c r="C183" s="1" t="s">
        <v>9</v>
      </c>
      <c r="D183" s="4">
        <v>19</v>
      </c>
      <c r="E183" s="18">
        <v>205.22</v>
      </c>
      <c r="F183" s="5">
        <v>3899.18</v>
      </c>
    </row>
    <row r="184" spans="1:6" x14ac:dyDescent="0.25">
      <c r="A184" s="1" t="s">
        <v>125</v>
      </c>
      <c r="B184" t="s">
        <v>193</v>
      </c>
      <c r="C184" s="1" t="s">
        <v>9</v>
      </c>
      <c r="D184" s="4">
        <v>2</v>
      </c>
      <c r="E184" s="18">
        <v>1266.5899999999999</v>
      </c>
      <c r="F184" s="5">
        <v>2533.1799999999998</v>
      </c>
    </row>
    <row r="185" spans="1:6" x14ac:dyDescent="0.25">
      <c r="A185" s="1" t="s">
        <v>125</v>
      </c>
      <c r="B185" t="s">
        <v>194</v>
      </c>
      <c r="C185" s="1" t="s">
        <v>9</v>
      </c>
      <c r="D185" s="4">
        <v>4</v>
      </c>
      <c r="E185" s="18">
        <v>249</v>
      </c>
      <c r="F185" s="5">
        <v>996</v>
      </c>
    </row>
    <row r="186" spans="1:6" x14ac:dyDescent="0.25">
      <c r="A186" s="1" t="s">
        <v>125</v>
      </c>
      <c r="B186" t="s">
        <v>195</v>
      </c>
      <c r="C186" s="1" t="s">
        <v>9</v>
      </c>
      <c r="D186" s="4">
        <v>1</v>
      </c>
      <c r="E186" s="18">
        <v>1386.24</v>
      </c>
      <c r="F186" s="5">
        <v>1386.24</v>
      </c>
    </row>
    <row r="187" spans="1:6" x14ac:dyDescent="0.25">
      <c r="A187" s="1" t="s">
        <v>125</v>
      </c>
      <c r="B187" t="s">
        <v>196</v>
      </c>
      <c r="C187" s="1" t="s">
        <v>9</v>
      </c>
      <c r="D187" s="4">
        <v>1</v>
      </c>
      <c r="E187" s="18">
        <v>752.64</v>
      </c>
      <c r="F187" s="5">
        <v>752.64</v>
      </c>
    </row>
    <row r="188" spans="1:6" x14ac:dyDescent="0.25">
      <c r="A188" s="1" t="s">
        <v>125</v>
      </c>
      <c r="B188" t="s">
        <v>197</v>
      </c>
      <c r="C188" s="1" t="s">
        <v>9</v>
      </c>
      <c r="D188" s="4">
        <v>2</v>
      </c>
      <c r="E188" s="18">
        <v>1926.79</v>
      </c>
      <c r="F188" s="5">
        <v>3853.58</v>
      </c>
    </row>
    <row r="189" spans="1:6" x14ac:dyDescent="0.25">
      <c r="A189" s="1" t="s">
        <v>125</v>
      </c>
      <c r="B189" t="s">
        <v>198</v>
      </c>
      <c r="C189" s="1" t="s">
        <v>9</v>
      </c>
      <c r="D189" s="4">
        <v>2</v>
      </c>
      <c r="E189" s="18">
        <v>1317.12</v>
      </c>
      <c r="F189" s="5">
        <v>2634.24</v>
      </c>
    </row>
    <row r="190" spans="1:6" x14ac:dyDescent="0.25">
      <c r="A190" s="1" t="s">
        <v>125</v>
      </c>
      <c r="B190" t="s">
        <v>199</v>
      </c>
      <c r="C190" s="1" t="s">
        <v>9</v>
      </c>
      <c r="D190" s="4">
        <v>2</v>
      </c>
      <c r="E190" s="18">
        <v>130.5</v>
      </c>
      <c r="F190" s="5">
        <v>261</v>
      </c>
    </row>
    <row r="191" spans="1:6" x14ac:dyDescent="0.25">
      <c r="A191" s="1" t="s">
        <v>125</v>
      </c>
      <c r="B191" t="s">
        <v>200</v>
      </c>
      <c r="C191" s="1" t="s">
        <v>9</v>
      </c>
      <c r="D191" s="4">
        <v>5</v>
      </c>
      <c r="E191" s="18">
        <v>744.28</v>
      </c>
      <c r="F191" s="5">
        <v>3721.3999999999996</v>
      </c>
    </row>
    <row r="192" spans="1:6" x14ac:dyDescent="0.25">
      <c r="A192" s="1" t="s">
        <v>125</v>
      </c>
      <c r="B192" t="s">
        <v>201</v>
      </c>
      <c r="C192" s="1" t="s">
        <v>9</v>
      </c>
      <c r="D192" s="4">
        <v>20</v>
      </c>
      <c r="E192" s="18">
        <v>7.6</v>
      </c>
      <c r="F192" s="5">
        <v>152</v>
      </c>
    </row>
    <row r="193" spans="1:6" x14ac:dyDescent="0.25">
      <c r="A193" s="1" t="s">
        <v>125</v>
      </c>
      <c r="B193" t="s">
        <v>202</v>
      </c>
      <c r="C193" s="1" t="s">
        <v>9</v>
      </c>
      <c r="D193" s="4">
        <v>20</v>
      </c>
      <c r="E193" s="18">
        <v>8.6</v>
      </c>
      <c r="F193" s="5">
        <v>172</v>
      </c>
    </row>
    <row r="194" spans="1:6" x14ac:dyDescent="0.25">
      <c r="A194" s="1" t="s">
        <v>125</v>
      </c>
      <c r="B194" t="s">
        <v>203</v>
      </c>
      <c r="C194" s="1" t="s">
        <v>9</v>
      </c>
      <c r="D194" s="4">
        <v>20</v>
      </c>
      <c r="E194" s="18">
        <v>5.08</v>
      </c>
      <c r="F194" s="5">
        <v>101.6</v>
      </c>
    </row>
    <row r="195" spans="1:6" x14ac:dyDescent="0.25">
      <c r="A195" s="1" t="s">
        <v>125</v>
      </c>
      <c r="B195" t="s">
        <v>204</v>
      </c>
      <c r="C195" s="1" t="s">
        <v>9</v>
      </c>
      <c r="D195" s="4">
        <v>5</v>
      </c>
      <c r="E195" s="18">
        <v>6.26</v>
      </c>
      <c r="F195" s="5">
        <v>31.299999999999997</v>
      </c>
    </row>
    <row r="196" spans="1:6" x14ac:dyDescent="0.25">
      <c r="A196" s="1" t="s">
        <v>125</v>
      </c>
      <c r="B196" t="s">
        <v>205</v>
      </c>
      <c r="C196" s="1" t="s">
        <v>9</v>
      </c>
      <c r="D196" s="4">
        <v>20</v>
      </c>
      <c r="E196" s="18">
        <v>6.57</v>
      </c>
      <c r="F196" s="5">
        <v>131.4</v>
      </c>
    </row>
    <row r="197" spans="1:6" x14ac:dyDescent="0.25">
      <c r="A197" s="1" t="s">
        <v>125</v>
      </c>
      <c r="B197" t="s">
        <v>206</v>
      </c>
      <c r="C197" s="1" t="s">
        <v>9</v>
      </c>
      <c r="D197" s="4">
        <v>20</v>
      </c>
      <c r="E197" s="18">
        <v>6</v>
      </c>
      <c r="F197" s="5">
        <v>120</v>
      </c>
    </row>
    <row r="198" spans="1:6" x14ac:dyDescent="0.25">
      <c r="A198" s="1" t="s">
        <v>125</v>
      </c>
      <c r="B198" t="s">
        <v>207</v>
      </c>
      <c r="C198" s="1" t="s">
        <v>9</v>
      </c>
      <c r="D198" s="4">
        <v>20</v>
      </c>
      <c r="E198" s="18">
        <v>7.03</v>
      </c>
      <c r="F198" s="5">
        <v>140.6</v>
      </c>
    </row>
    <row r="199" spans="1:6" x14ac:dyDescent="0.25">
      <c r="A199" s="1" t="s">
        <v>125</v>
      </c>
      <c r="B199" t="s">
        <v>208</v>
      </c>
      <c r="C199" s="1" t="s">
        <v>9</v>
      </c>
      <c r="D199" s="4">
        <v>20</v>
      </c>
      <c r="E199" s="18">
        <v>8</v>
      </c>
      <c r="F199" s="5">
        <v>160</v>
      </c>
    </row>
    <row r="200" spans="1:6" x14ac:dyDescent="0.25">
      <c r="A200" s="1" t="s">
        <v>125</v>
      </c>
      <c r="B200" t="s">
        <v>209</v>
      </c>
      <c r="C200" s="1" t="s">
        <v>9</v>
      </c>
      <c r="D200" s="4">
        <v>20</v>
      </c>
      <c r="E200" s="18">
        <v>7.75</v>
      </c>
      <c r="F200" s="5">
        <v>155</v>
      </c>
    </row>
    <row r="201" spans="1:6" x14ac:dyDescent="0.25">
      <c r="A201" s="1" t="s">
        <v>125</v>
      </c>
      <c r="B201" t="s">
        <v>210</v>
      </c>
      <c r="C201" s="1" t="s">
        <v>9</v>
      </c>
      <c r="D201" s="4">
        <v>20</v>
      </c>
      <c r="E201" s="18">
        <v>8.1</v>
      </c>
      <c r="F201" s="5">
        <v>162</v>
      </c>
    </row>
    <row r="202" spans="1:6" x14ac:dyDescent="0.25">
      <c r="A202" s="1" t="s">
        <v>125</v>
      </c>
      <c r="B202" t="s">
        <v>211</v>
      </c>
      <c r="C202" s="1" t="s">
        <v>9</v>
      </c>
      <c r="D202" s="4">
        <v>18</v>
      </c>
      <c r="E202" s="18">
        <v>8.5399999999999991</v>
      </c>
      <c r="F202" s="5">
        <v>153.71999999999997</v>
      </c>
    </row>
    <row r="203" spans="1:6" x14ac:dyDescent="0.25">
      <c r="A203" s="1" t="s">
        <v>125</v>
      </c>
      <c r="B203" t="s">
        <v>212</v>
      </c>
      <c r="C203" s="1" t="s">
        <v>9</v>
      </c>
      <c r="D203" s="4">
        <v>2</v>
      </c>
      <c r="E203" s="18">
        <v>8.5</v>
      </c>
      <c r="F203" s="5">
        <v>17</v>
      </c>
    </row>
    <row r="204" spans="1:6" x14ac:dyDescent="0.25">
      <c r="A204" s="1" t="s">
        <v>125</v>
      </c>
      <c r="B204" t="s">
        <v>213</v>
      </c>
      <c r="C204" s="1" t="s">
        <v>9</v>
      </c>
      <c r="D204" s="4">
        <v>20</v>
      </c>
      <c r="E204" s="18">
        <v>9.1</v>
      </c>
      <c r="F204" s="5">
        <v>182</v>
      </c>
    </row>
    <row r="205" spans="1:6" x14ac:dyDescent="0.25">
      <c r="A205" s="1" t="s">
        <v>125</v>
      </c>
      <c r="B205" t="s">
        <v>214</v>
      </c>
      <c r="C205" s="1" t="s">
        <v>9</v>
      </c>
      <c r="D205" s="4">
        <v>19</v>
      </c>
      <c r="E205" s="18">
        <v>9.61</v>
      </c>
      <c r="F205" s="5">
        <v>182.58999999999997</v>
      </c>
    </row>
    <row r="206" spans="1:6" x14ac:dyDescent="0.25">
      <c r="A206" s="1" t="s">
        <v>125</v>
      </c>
      <c r="B206" t="s">
        <v>215</v>
      </c>
      <c r="C206" s="1" t="s">
        <v>9</v>
      </c>
      <c r="D206" s="4">
        <v>1</v>
      </c>
      <c r="E206" s="18">
        <v>9.82</v>
      </c>
      <c r="F206" s="5">
        <v>9.82</v>
      </c>
    </row>
    <row r="207" spans="1:6" x14ac:dyDescent="0.25">
      <c r="A207" s="1" t="s">
        <v>125</v>
      </c>
      <c r="B207" t="s">
        <v>216</v>
      </c>
      <c r="C207" s="1" t="s">
        <v>9</v>
      </c>
      <c r="D207" s="4">
        <v>20</v>
      </c>
      <c r="E207" s="18">
        <v>9.94</v>
      </c>
      <c r="F207" s="5">
        <v>198.79999999999998</v>
      </c>
    </row>
    <row r="208" spans="1:6" x14ac:dyDescent="0.25">
      <c r="A208" s="1" t="s">
        <v>125</v>
      </c>
      <c r="B208" t="s">
        <v>217</v>
      </c>
      <c r="C208" s="1" t="s">
        <v>9</v>
      </c>
      <c r="D208" s="4">
        <v>10</v>
      </c>
      <c r="E208" s="18">
        <v>10.16</v>
      </c>
      <c r="F208" s="5">
        <v>101.6</v>
      </c>
    </row>
    <row r="209" spans="1:6" x14ac:dyDescent="0.25">
      <c r="A209" s="1" t="s">
        <v>125</v>
      </c>
      <c r="B209" t="s">
        <v>218</v>
      </c>
      <c r="C209" s="1" t="s">
        <v>9</v>
      </c>
      <c r="D209" s="4">
        <v>10</v>
      </c>
      <c r="E209" s="18">
        <v>11.58</v>
      </c>
      <c r="F209" s="5">
        <v>115.8</v>
      </c>
    </row>
    <row r="210" spans="1:6" x14ac:dyDescent="0.25">
      <c r="A210" s="1" t="s">
        <v>125</v>
      </c>
      <c r="B210" t="s">
        <v>219</v>
      </c>
      <c r="C210" s="1" t="s">
        <v>9</v>
      </c>
      <c r="D210" s="4">
        <v>10</v>
      </c>
      <c r="E210" s="18">
        <v>11.92</v>
      </c>
      <c r="F210" s="5">
        <v>119.2</v>
      </c>
    </row>
    <row r="211" spans="1:6" x14ac:dyDescent="0.25">
      <c r="A211" s="1" t="s">
        <v>125</v>
      </c>
      <c r="B211" t="s">
        <v>220</v>
      </c>
      <c r="C211" s="1" t="s">
        <v>9</v>
      </c>
      <c r="D211" s="4">
        <v>10</v>
      </c>
      <c r="E211" s="18">
        <v>12.06</v>
      </c>
      <c r="F211" s="5">
        <v>120.60000000000001</v>
      </c>
    </row>
    <row r="212" spans="1:6" x14ac:dyDescent="0.25">
      <c r="A212" s="1" t="s">
        <v>125</v>
      </c>
      <c r="B212" t="s">
        <v>221</v>
      </c>
      <c r="C212" s="1" t="s">
        <v>9</v>
      </c>
      <c r="D212" s="4">
        <v>10</v>
      </c>
      <c r="E212" s="18">
        <v>12.28</v>
      </c>
      <c r="F212" s="5">
        <v>122.8</v>
      </c>
    </row>
    <row r="213" spans="1:6" x14ac:dyDescent="0.25">
      <c r="A213" s="1" t="s">
        <v>125</v>
      </c>
      <c r="B213" t="s">
        <v>222</v>
      </c>
      <c r="C213" s="1" t="s">
        <v>9</v>
      </c>
      <c r="D213" s="4">
        <v>10</v>
      </c>
      <c r="E213" s="18">
        <v>12.42</v>
      </c>
      <c r="F213" s="5">
        <v>124.2</v>
      </c>
    </row>
    <row r="214" spans="1:6" x14ac:dyDescent="0.25">
      <c r="A214" s="1" t="s">
        <v>125</v>
      </c>
      <c r="B214" t="s">
        <v>223</v>
      </c>
      <c r="C214" s="1" t="s">
        <v>9</v>
      </c>
      <c r="D214" s="4">
        <v>10</v>
      </c>
      <c r="E214" s="18">
        <v>12.64</v>
      </c>
      <c r="F214" s="5">
        <v>126.4</v>
      </c>
    </row>
    <row r="215" spans="1:6" x14ac:dyDescent="0.25">
      <c r="A215" s="1" t="s">
        <v>125</v>
      </c>
      <c r="B215" t="s">
        <v>224</v>
      </c>
      <c r="C215" s="1" t="s">
        <v>9</v>
      </c>
      <c r="D215" s="4">
        <v>10</v>
      </c>
      <c r="E215" s="18">
        <v>13</v>
      </c>
      <c r="F215" s="5">
        <v>130</v>
      </c>
    </row>
    <row r="216" spans="1:6" x14ac:dyDescent="0.25">
      <c r="A216" s="1" t="s">
        <v>125</v>
      </c>
      <c r="B216" t="s">
        <v>225</v>
      </c>
      <c r="C216" s="1" t="s">
        <v>9</v>
      </c>
      <c r="D216" s="4">
        <v>10</v>
      </c>
      <c r="E216" s="18">
        <v>13.99</v>
      </c>
      <c r="F216" s="5">
        <v>139.9</v>
      </c>
    </row>
    <row r="217" spans="1:6" x14ac:dyDescent="0.25">
      <c r="A217" s="1" t="s">
        <v>125</v>
      </c>
      <c r="B217" t="s">
        <v>226</v>
      </c>
      <c r="C217" s="1" t="s">
        <v>9</v>
      </c>
      <c r="D217" s="4">
        <v>10</v>
      </c>
      <c r="E217" s="18">
        <v>15.17</v>
      </c>
      <c r="F217" s="5">
        <v>151.69999999999999</v>
      </c>
    </row>
    <row r="218" spans="1:6" x14ac:dyDescent="0.25">
      <c r="A218" s="1" t="s">
        <v>125</v>
      </c>
      <c r="B218" t="s">
        <v>227</v>
      </c>
      <c r="C218" s="1" t="s">
        <v>9</v>
      </c>
      <c r="D218" s="4">
        <v>10</v>
      </c>
      <c r="E218" s="18">
        <v>17.98</v>
      </c>
      <c r="F218" s="5">
        <v>179.8</v>
      </c>
    </row>
    <row r="219" spans="1:6" x14ac:dyDescent="0.25">
      <c r="A219" s="1" t="s">
        <v>125</v>
      </c>
      <c r="B219" t="s">
        <v>228</v>
      </c>
      <c r="C219" s="1" t="s">
        <v>9</v>
      </c>
      <c r="D219" s="4">
        <v>2</v>
      </c>
      <c r="E219" s="18">
        <v>28.9</v>
      </c>
      <c r="F219" s="5">
        <v>57.8</v>
      </c>
    </row>
    <row r="220" spans="1:6" x14ac:dyDescent="0.25">
      <c r="A220" s="1" t="s">
        <v>125</v>
      </c>
      <c r="B220" t="s">
        <v>229</v>
      </c>
      <c r="C220" s="1" t="s">
        <v>9</v>
      </c>
      <c r="D220" s="4">
        <v>1</v>
      </c>
      <c r="E220" s="18">
        <v>25.1</v>
      </c>
      <c r="F220" s="5">
        <v>25.1</v>
      </c>
    </row>
    <row r="221" spans="1:6" x14ac:dyDescent="0.25">
      <c r="A221" s="1" t="s">
        <v>125</v>
      </c>
      <c r="B221" t="s">
        <v>230</v>
      </c>
      <c r="C221" s="1" t="s">
        <v>9</v>
      </c>
      <c r="D221" s="4">
        <v>10</v>
      </c>
      <c r="E221" s="18">
        <v>14.11</v>
      </c>
      <c r="F221" s="5">
        <v>141.1</v>
      </c>
    </row>
    <row r="222" spans="1:6" x14ac:dyDescent="0.25">
      <c r="A222" s="1" t="s">
        <v>125</v>
      </c>
      <c r="B222" t="s">
        <v>231</v>
      </c>
      <c r="C222" s="1" t="s">
        <v>9</v>
      </c>
      <c r="D222" s="4">
        <v>10</v>
      </c>
      <c r="E222" s="18">
        <v>52.4</v>
      </c>
      <c r="F222" s="5">
        <v>524</v>
      </c>
    </row>
    <row r="223" spans="1:6" x14ac:dyDescent="0.25">
      <c r="A223" s="1" t="s">
        <v>125</v>
      </c>
      <c r="B223" t="s">
        <v>232</v>
      </c>
      <c r="C223" s="1" t="s">
        <v>9</v>
      </c>
      <c r="D223" s="4">
        <v>10</v>
      </c>
      <c r="E223" s="18">
        <v>10.69</v>
      </c>
      <c r="F223" s="5">
        <v>106.89999999999999</v>
      </c>
    </row>
    <row r="224" spans="1:6" x14ac:dyDescent="0.25">
      <c r="A224" s="1" t="s">
        <v>125</v>
      </c>
      <c r="B224" t="s">
        <v>233</v>
      </c>
      <c r="C224" s="1" t="s">
        <v>9</v>
      </c>
      <c r="D224" s="4">
        <v>10</v>
      </c>
      <c r="E224" s="18">
        <v>10.95</v>
      </c>
      <c r="F224" s="5">
        <v>109.5</v>
      </c>
    </row>
    <row r="225" spans="1:6" x14ac:dyDescent="0.25">
      <c r="A225" s="1" t="s">
        <v>125</v>
      </c>
      <c r="B225" t="s">
        <v>234</v>
      </c>
      <c r="C225" s="1" t="s">
        <v>9</v>
      </c>
      <c r="D225" s="4">
        <v>10</v>
      </c>
      <c r="E225" s="18">
        <v>11.24</v>
      </c>
      <c r="F225" s="5">
        <v>112.4</v>
      </c>
    </row>
    <row r="226" spans="1:6" x14ac:dyDescent="0.25">
      <c r="A226" s="1" t="s">
        <v>125</v>
      </c>
      <c r="B226" t="s">
        <v>235</v>
      </c>
      <c r="C226" s="1" t="s">
        <v>9</v>
      </c>
      <c r="D226" s="4">
        <v>10</v>
      </c>
      <c r="E226" s="18">
        <v>11.48</v>
      </c>
      <c r="F226" s="5">
        <v>114.80000000000001</v>
      </c>
    </row>
    <row r="227" spans="1:6" x14ac:dyDescent="0.25">
      <c r="A227" s="1" t="s">
        <v>125</v>
      </c>
      <c r="B227" t="s">
        <v>236</v>
      </c>
      <c r="C227" s="1" t="s">
        <v>9</v>
      </c>
      <c r="D227" s="4">
        <v>10</v>
      </c>
      <c r="E227" s="18">
        <v>11.89</v>
      </c>
      <c r="F227" s="5">
        <v>118.9</v>
      </c>
    </row>
    <row r="228" spans="1:6" x14ac:dyDescent="0.25">
      <c r="A228" s="1" t="s">
        <v>125</v>
      </c>
      <c r="B228" t="s">
        <v>237</v>
      </c>
      <c r="C228" s="1" t="s">
        <v>9</v>
      </c>
      <c r="D228" s="4">
        <v>10</v>
      </c>
      <c r="E228" s="18">
        <v>12.13</v>
      </c>
      <c r="F228" s="5">
        <v>121.30000000000001</v>
      </c>
    </row>
    <row r="229" spans="1:6" x14ac:dyDescent="0.25">
      <c r="A229" s="1" t="s">
        <v>125</v>
      </c>
      <c r="B229" t="s">
        <v>238</v>
      </c>
      <c r="C229" s="1" t="s">
        <v>9</v>
      </c>
      <c r="D229" s="4">
        <v>1</v>
      </c>
      <c r="E229" s="18">
        <v>18.149999999999999</v>
      </c>
      <c r="F229" s="5">
        <v>18.149999999999999</v>
      </c>
    </row>
    <row r="230" spans="1:6" x14ac:dyDescent="0.25">
      <c r="A230" s="1" t="s">
        <v>125</v>
      </c>
      <c r="B230" t="s">
        <v>239</v>
      </c>
      <c r="C230" s="1" t="s">
        <v>9</v>
      </c>
      <c r="D230" s="4">
        <v>10</v>
      </c>
      <c r="E230" s="18">
        <v>18.920000000000002</v>
      </c>
      <c r="F230" s="5">
        <v>189.20000000000002</v>
      </c>
    </row>
    <row r="231" spans="1:6" x14ac:dyDescent="0.25">
      <c r="A231" s="1" t="s">
        <v>125</v>
      </c>
      <c r="B231" t="s">
        <v>240</v>
      </c>
      <c r="C231" s="1" t="s">
        <v>9</v>
      </c>
      <c r="D231" s="4">
        <v>10</v>
      </c>
      <c r="E231" s="18">
        <v>19.190000000000001</v>
      </c>
      <c r="F231" s="5">
        <v>191.9</v>
      </c>
    </row>
    <row r="232" spans="1:6" x14ac:dyDescent="0.25">
      <c r="A232" s="1" t="s">
        <v>125</v>
      </c>
      <c r="B232" t="s">
        <v>241</v>
      </c>
      <c r="C232" s="1" t="s">
        <v>9</v>
      </c>
      <c r="D232" s="4">
        <v>10</v>
      </c>
      <c r="E232" s="18">
        <v>19.48</v>
      </c>
      <c r="F232" s="5">
        <v>194.8</v>
      </c>
    </row>
    <row r="233" spans="1:6" x14ac:dyDescent="0.25">
      <c r="A233" s="1" t="s">
        <v>125</v>
      </c>
      <c r="B233" t="s">
        <v>242</v>
      </c>
      <c r="C233" s="1" t="s">
        <v>9</v>
      </c>
      <c r="D233" s="4">
        <v>6</v>
      </c>
      <c r="E233" s="18">
        <v>19.72</v>
      </c>
      <c r="F233" s="5">
        <v>118.32</v>
      </c>
    </row>
    <row r="234" spans="1:6" x14ac:dyDescent="0.25">
      <c r="A234" s="1" t="s">
        <v>125</v>
      </c>
      <c r="B234" t="s">
        <v>243</v>
      </c>
      <c r="C234" s="1" t="s">
        <v>9</v>
      </c>
      <c r="D234" s="4">
        <v>10</v>
      </c>
      <c r="E234" s="18">
        <v>22.73</v>
      </c>
      <c r="F234" s="5">
        <v>227.3</v>
      </c>
    </row>
    <row r="235" spans="1:6" x14ac:dyDescent="0.25">
      <c r="A235" s="1" t="s">
        <v>125</v>
      </c>
      <c r="B235" t="s">
        <v>244</v>
      </c>
      <c r="C235" s="1" t="s">
        <v>9</v>
      </c>
      <c r="D235" s="4">
        <v>10</v>
      </c>
      <c r="E235" s="18">
        <v>22.97</v>
      </c>
      <c r="F235" s="5">
        <v>229.7</v>
      </c>
    </row>
    <row r="236" spans="1:6" x14ac:dyDescent="0.25">
      <c r="A236" s="1" t="s">
        <v>125</v>
      </c>
      <c r="B236" t="s">
        <v>245</v>
      </c>
      <c r="C236" s="1" t="s">
        <v>9</v>
      </c>
      <c r="D236" s="4">
        <v>10</v>
      </c>
      <c r="E236" s="18">
        <v>23.26</v>
      </c>
      <c r="F236" s="5">
        <v>232.60000000000002</v>
      </c>
    </row>
    <row r="237" spans="1:6" x14ac:dyDescent="0.25">
      <c r="A237" s="1" t="s">
        <v>125</v>
      </c>
      <c r="B237" t="s">
        <v>246</v>
      </c>
      <c r="C237" s="1" t="s">
        <v>9</v>
      </c>
      <c r="D237" s="4">
        <v>10</v>
      </c>
      <c r="E237" s="18">
        <v>30.9</v>
      </c>
      <c r="F237" s="5">
        <v>309</v>
      </c>
    </row>
    <row r="238" spans="1:6" x14ac:dyDescent="0.25">
      <c r="A238" s="1" t="s">
        <v>125</v>
      </c>
      <c r="B238" t="s">
        <v>247</v>
      </c>
      <c r="C238" s="1" t="s">
        <v>9</v>
      </c>
      <c r="D238" s="4">
        <v>1</v>
      </c>
      <c r="E238" s="18">
        <v>58</v>
      </c>
      <c r="F238" s="5">
        <v>58</v>
      </c>
    </row>
    <row r="239" spans="1:6" x14ac:dyDescent="0.25">
      <c r="A239" s="1" t="s">
        <v>125</v>
      </c>
      <c r="B239" t="s">
        <v>248</v>
      </c>
      <c r="C239" s="1" t="s">
        <v>9</v>
      </c>
      <c r="D239" s="4">
        <v>10</v>
      </c>
      <c r="E239" s="18">
        <v>24.51</v>
      </c>
      <c r="F239" s="5">
        <v>245.10000000000002</v>
      </c>
    </row>
    <row r="240" spans="1:6" x14ac:dyDescent="0.25">
      <c r="A240" s="1" t="s">
        <v>125</v>
      </c>
      <c r="B240" t="s">
        <v>249</v>
      </c>
      <c r="C240" s="1" t="s">
        <v>9</v>
      </c>
      <c r="D240" s="4">
        <v>20</v>
      </c>
      <c r="E240" s="18">
        <v>27.5</v>
      </c>
      <c r="F240" s="5">
        <v>550</v>
      </c>
    </row>
    <row r="241" spans="1:6" x14ac:dyDescent="0.25">
      <c r="A241" s="1" t="s">
        <v>125</v>
      </c>
      <c r="B241" t="s">
        <v>250</v>
      </c>
      <c r="C241" s="1" t="s">
        <v>9</v>
      </c>
      <c r="D241" s="4">
        <v>6</v>
      </c>
      <c r="E241" s="18">
        <v>31</v>
      </c>
      <c r="F241" s="5">
        <v>186</v>
      </c>
    </row>
    <row r="242" spans="1:6" x14ac:dyDescent="0.25">
      <c r="A242" s="1" t="s">
        <v>125</v>
      </c>
      <c r="B242" t="s">
        <v>251</v>
      </c>
      <c r="C242" s="1" t="s">
        <v>9</v>
      </c>
      <c r="D242" s="4">
        <v>1</v>
      </c>
      <c r="E242" s="18">
        <v>224</v>
      </c>
      <c r="F242" s="5">
        <v>224</v>
      </c>
    </row>
    <row r="243" spans="1:6" x14ac:dyDescent="0.25">
      <c r="A243" s="1" t="s">
        <v>125</v>
      </c>
      <c r="B243" t="s">
        <v>252</v>
      </c>
      <c r="C243" s="1" t="s">
        <v>9</v>
      </c>
      <c r="D243" s="4">
        <v>5</v>
      </c>
      <c r="E243" s="18">
        <v>383</v>
      </c>
      <c r="F243" s="5">
        <v>1915</v>
      </c>
    </row>
    <row r="244" spans="1:6" x14ac:dyDescent="0.25">
      <c r="A244" s="1" t="s">
        <v>125</v>
      </c>
      <c r="B244" t="s">
        <v>253</v>
      </c>
      <c r="C244" s="1" t="s">
        <v>9</v>
      </c>
      <c r="D244" s="4">
        <v>1</v>
      </c>
      <c r="E244" s="18">
        <v>317.14999999999998</v>
      </c>
      <c r="F244" s="5">
        <v>317.14999999999998</v>
      </c>
    </row>
    <row r="245" spans="1:6" x14ac:dyDescent="0.25">
      <c r="A245" s="1" t="s">
        <v>125</v>
      </c>
      <c r="B245" t="s">
        <v>254</v>
      </c>
      <c r="C245" s="1" t="s">
        <v>9</v>
      </c>
      <c r="D245" s="4">
        <v>2</v>
      </c>
      <c r="E245" s="18">
        <v>296.02</v>
      </c>
      <c r="F245" s="5">
        <v>592.04</v>
      </c>
    </row>
    <row r="246" spans="1:6" x14ac:dyDescent="0.25">
      <c r="A246" s="1" t="s">
        <v>125</v>
      </c>
      <c r="B246" t="s">
        <v>255</v>
      </c>
      <c r="C246" s="1" t="s">
        <v>9</v>
      </c>
      <c r="D246" s="4">
        <v>1</v>
      </c>
      <c r="E246" s="18">
        <v>401.35</v>
      </c>
      <c r="F246" s="5">
        <v>401.35</v>
      </c>
    </row>
    <row r="247" spans="1:6" x14ac:dyDescent="0.25">
      <c r="A247" s="1" t="s">
        <v>125</v>
      </c>
      <c r="B247" t="s">
        <v>256</v>
      </c>
      <c r="C247" s="1" t="s">
        <v>9</v>
      </c>
      <c r="D247" s="4">
        <v>2</v>
      </c>
      <c r="E247" s="18">
        <v>365.08</v>
      </c>
      <c r="F247" s="5">
        <v>730.16</v>
      </c>
    </row>
    <row r="248" spans="1:6" x14ac:dyDescent="0.25">
      <c r="A248" s="1" t="s">
        <v>125</v>
      </c>
      <c r="B248" t="s">
        <v>257</v>
      </c>
      <c r="C248" s="1" t="s">
        <v>9</v>
      </c>
      <c r="D248" s="4">
        <v>3</v>
      </c>
      <c r="E248" s="18">
        <v>57.86</v>
      </c>
      <c r="F248" s="5">
        <v>173.57999999999998</v>
      </c>
    </row>
    <row r="249" spans="1:6" x14ac:dyDescent="0.25">
      <c r="A249" s="1" t="s">
        <v>125</v>
      </c>
      <c r="B249" t="s">
        <v>258</v>
      </c>
      <c r="C249" s="1" t="s">
        <v>9</v>
      </c>
      <c r="D249" s="4">
        <v>1</v>
      </c>
      <c r="E249" s="18">
        <v>57.86</v>
      </c>
      <c r="F249" s="5">
        <v>57.86</v>
      </c>
    </row>
    <row r="250" spans="1:6" x14ac:dyDescent="0.25">
      <c r="A250" s="1" t="s">
        <v>125</v>
      </c>
      <c r="B250" t="s">
        <v>259</v>
      </c>
      <c r="C250" s="1" t="s">
        <v>9</v>
      </c>
      <c r="D250" s="4">
        <v>1</v>
      </c>
      <c r="E250" s="18">
        <v>315.58999999999997</v>
      </c>
      <c r="F250" s="5">
        <v>315.58999999999997</v>
      </c>
    </row>
    <row r="251" spans="1:6" ht="15" customHeight="1" x14ac:dyDescent="0.25">
      <c r="A251" s="1" t="s">
        <v>125</v>
      </c>
      <c r="B251" t="s">
        <v>260</v>
      </c>
      <c r="C251" s="1" t="s">
        <v>9</v>
      </c>
      <c r="D251" s="4">
        <v>1</v>
      </c>
      <c r="E251" s="18">
        <v>193.73</v>
      </c>
      <c r="F251" s="5">
        <v>193.73</v>
      </c>
    </row>
    <row r="252" spans="1:6" ht="15" customHeight="1" x14ac:dyDescent="0.25">
      <c r="A252" s="1" t="s">
        <v>125</v>
      </c>
      <c r="B252" t="s">
        <v>261</v>
      </c>
      <c r="C252" s="1" t="s">
        <v>9</v>
      </c>
      <c r="D252" s="4">
        <v>8</v>
      </c>
      <c r="E252" s="18">
        <v>182.2</v>
      </c>
      <c r="F252" s="5">
        <v>1457.6</v>
      </c>
    </row>
    <row r="253" spans="1:6" ht="15" customHeight="1" x14ac:dyDescent="0.25">
      <c r="A253" s="1" t="s">
        <v>125</v>
      </c>
      <c r="B253" t="s">
        <v>262</v>
      </c>
      <c r="C253" s="1" t="s">
        <v>9</v>
      </c>
      <c r="D253" s="4">
        <v>8</v>
      </c>
      <c r="E253" s="18">
        <v>227.2</v>
      </c>
      <c r="F253" s="5">
        <v>1817.6</v>
      </c>
    </row>
    <row r="254" spans="1:6" ht="15" customHeight="1" x14ac:dyDescent="0.25">
      <c r="A254" s="1" t="s">
        <v>125</v>
      </c>
      <c r="B254" t="s">
        <v>263</v>
      </c>
      <c r="C254" s="1" t="s">
        <v>9</v>
      </c>
      <c r="D254" s="4">
        <v>2</v>
      </c>
      <c r="E254" s="18">
        <v>212.88</v>
      </c>
      <c r="F254" s="5">
        <v>425.76</v>
      </c>
    </row>
    <row r="255" spans="1:6" ht="15" customHeight="1" x14ac:dyDescent="0.25">
      <c r="A255" s="1" t="s">
        <v>125</v>
      </c>
      <c r="B255" t="s">
        <v>264</v>
      </c>
      <c r="C255" s="1" t="s">
        <v>9</v>
      </c>
      <c r="D255" s="4">
        <v>3</v>
      </c>
      <c r="E255" s="18">
        <v>44.03</v>
      </c>
      <c r="F255" s="5">
        <v>132.09</v>
      </c>
    </row>
    <row r="256" spans="1:6" ht="15" customHeight="1" x14ac:dyDescent="0.25">
      <c r="A256" s="1" t="s">
        <v>125</v>
      </c>
      <c r="B256" t="s">
        <v>265</v>
      </c>
      <c r="C256" s="1" t="s">
        <v>9</v>
      </c>
      <c r="D256" s="4">
        <v>20</v>
      </c>
      <c r="E256" s="18">
        <v>269.22000000000003</v>
      </c>
      <c r="F256" s="5">
        <v>5384.4000000000005</v>
      </c>
    </row>
    <row r="257" spans="1:6" ht="15" customHeight="1" x14ac:dyDescent="0.25">
      <c r="A257" s="1" t="s">
        <v>125</v>
      </c>
      <c r="B257" t="s">
        <v>266</v>
      </c>
      <c r="C257" s="1" t="s">
        <v>9</v>
      </c>
      <c r="D257" s="4">
        <v>6</v>
      </c>
      <c r="E257" s="18">
        <v>25.15</v>
      </c>
      <c r="F257" s="5">
        <v>150.89999999999998</v>
      </c>
    </row>
    <row r="258" spans="1:6" x14ac:dyDescent="0.25">
      <c r="A258" s="1" t="s">
        <v>125</v>
      </c>
      <c r="B258" t="s">
        <v>267</v>
      </c>
      <c r="C258" s="1" t="s">
        <v>9</v>
      </c>
      <c r="D258" s="4">
        <v>6</v>
      </c>
      <c r="E258" s="18">
        <v>51.81</v>
      </c>
      <c r="F258" s="5">
        <v>310.86</v>
      </c>
    </row>
    <row r="259" spans="1:6" x14ac:dyDescent="0.25">
      <c r="A259" s="1" t="s">
        <v>125</v>
      </c>
      <c r="B259" t="s">
        <v>268</v>
      </c>
      <c r="C259" s="1" t="s">
        <v>9</v>
      </c>
      <c r="D259" s="4">
        <v>3</v>
      </c>
      <c r="E259" s="18">
        <v>76.569999999999993</v>
      </c>
      <c r="F259" s="5">
        <v>229.70999999999998</v>
      </c>
    </row>
    <row r="260" spans="1:6" x14ac:dyDescent="0.25">
      <c r="A260" s="1" t="s">
        <v>125</v>
      </c>
      <c r="B260" t="s">
        <v>269</v>
      </c>
      <c r="C260" s="1" t="s">
        <v>9</v>
      </c>
      <c r="D260" s="4">
        <v>4</v>
      </c>
      <c r="E260" s="18">
        <v>17.55</v>
      </c>
      <c r="F260" s="5">
        <v>70.2</v>
      </c>
    </row>
    <row r="261" spans="1:6" x14ac:dyDescent="0.25">
      <c r="A261" s="1" t="s">
        <v>125</v>
      </c>
      <c r="B261" t="s">
        <v>270</v>
      </c>
      <c r="C261" s="1" t="s">
        <v>9</v>
      </c>
      <c r="D261" s="4">
        <v>20</v>
      </c>
      <c r="E261" s="18">
        <v>115</v>
      </c>
      <c r="F261" s="5">
        <v>2300</v>
      </c>
    </row>
    <row r="262" spans="1:6" x14ac:dyDescent="0.25">
      <c r="A262" s="1" t="s">
        <v>125</v>
      </c>
      <c r="B262" t="s">
        <v>271</v>
      </c>
      <c r="C262" s="1" t="s">
        <v>9</v>
      </c>
      <c r="D262" s="4">
        <v>10</v>
      </c>
      <c r="E262" s="18">
        <v>114.9</v>
      </c>
      <c r="F262" s="5">
        <v>1149</v>
      </c>
    </row>
    <row r="263" spans="1:6" x14ac:dyDescent="0.25">
      <c r="A263" s="1" t="s">
        <v>125</v>
      </c>
      <c r="B263" t="s">
        <v>272</v>
      </c>
      <c r="C263" s="1" t="s">
        <v>9</v>
      </c>
      <c r="D263" s="4">
        <v>2</v>
      </c>
      <c r="E263" s="18">
        <v>62.07</v>
      </c>
      <c r="F263" s="5">
        <v>124.14</v>
      </c>
    </row>
    <row r="264" spans="1:6" x14ac:dyDescent="0.25">
      <c r="A264" s="1" t="s">
        <v>125</v>
      </c>
      <c r="B264" t="s">
        <v>273</v>
      </c>
      <c r="C264" s="1" t="s">
        <v>9</v>
      </c>
      <c r="D264" s="4">
        <v>2</v>
      </c>
      <c r="E264" s="18">
        <v>56.25</v>
      </c>
      <c r="F264" s="5">
        <v>112.5</v>
      </c>
    </row>
    <row r="265" spans="1:6" x14ac:dyDescent="0.25">
      <c r="A265" s="1" t="s">
        <v>125</v>
      </c>
      <c r="B265" t="s">
        <v>274</v>
      </c>
      <c r="C265" s="1" t="s">
        <v>9</v>
      </c>
      <c r="D265" s="4">
        <v>4</v>
      </c>
      <c r="E265" s="18">
        <v>53.34</v>
      </c>
      <c r="F265" s="5">
        <v>213.36</v>
      </c>
    </row>
    <row r="266" spans="1:6" x14ac:dyDescent="0.25">
      <c r="A266" s="1" t="s">
        <v>125</v>
      </c>
      <c r="B266" t="s">
        <v>275</v>
      </c>
      <c r="C266" s="1" t="s">
        <v>9</v>
      </c>
      <c r="D266" s="4">
        <v>4</v>
      </c>
      <c r="E266" s="18">
        <v>103</v>
      </c>
      <c r="F266" s="5">
        <v>412</v>
      </c>
    </row>
    <row r="267" spans="1:6" x14ac:dyDescent="0.25">
      <c r="A267" s="1" t="s">
        <v>125</v>
      </c>
      <c r="B267" t="s">
        <v>276</v>
      </c>
      <c r="C267" s="1" t="s">
        <v>9</v>
      </c>
      <c r="D267" s="4">
        <v>528</v>
      </c>
      <c r="E267" s="18">
        <v>9.1999999999999993</v>
      </c>
      <c r="F267" s="5">
        <f>Tabela1[[#This Row],[R$ unitário]]*Tabela1[[#This Row],[Qtd. Ano]]</f>
        <v>4857.5999999999995</v>
      </c>
    </row>
    <row r="268" spans="1:6" x14ac:dyDescent="0.25">
      <c r="A268" s="1" t="s">
        <v>125</v>
      </c>
      <c r="B268" t="s">
        <v>277</v>
      </c>
      <c r="C268" s="1" t="s">
        <v>9</v>
      </c>
      <c r="D268" s="4">
        <v>4</v>
      </c>
      <c r="E268" s="18">
        <v>651.83000000000004</v>
      </c>
      <c r="F268" s="5">
        <v>2607.3200000000002</v>
      </c>
    </row>
    <row r="269" spans="1:6" x14ac:dyDescent="0.25">
      <c r="A269" s="1" t="s">
        <v>125</v>
      </c>
      <c r="B269" t="s">
        <v>278</v>
      </c>
      <c r="C269" s="1" t="s">
        <v>9</v>
      </c>
      <c r="D269" s="4">
        <v>3</v>
      </c>
      <c r="E269" s="18">
        <v>763.5</v>
      </c>
      <c r="F269" s="5">
        <v>2290.5</v>
      </c>
    </row>
    <row r="270" spans="1:6" x14ac:dyDescent="0.25">
      <c r="A270" s="1" t="s">
        <v>125</v>
      </c>
      <c r="B270" t="s">
        <v>279</v>
      </c>
      <c r="C270" s="1" t="s">
        <v>9</v>
      </c>
      <c r="D270" s="4">
        <v>23</v>
      </c>
      <c r="E270" s="18">
        <v>670.98</v>
      </c>
      <c r="F270" s="5">
        <v>15432.54</v>
      </c>
    </row>
    <row r="271" spans="1:6" x14ac:dyDescent="0.25">
      <c r="A271" s="1" t="s">
        <v>125</v>
      </c>
      <c r="B271" t="s">
        <v>280</v>
      </c>
      <c r="C271" s="1" t="s">
        <v>9</v>
      </c>
      <c r="D271" s="4">
        <v>12</v>
      </c>
      <c r="E271" s="18">
        <v>505.98</v>
      </c>
      <c r="F271" s="5">
        <v>6071.76</v>
      </c>
    </row>
    <row r="272" spans="1:6" x14ac:dyDescent="0.25">
      <c r="A272" s="1" t="s">
        <v>125</v>
      </c>
      <c r="B272" t="s">
        <v>281</v>
      </c>
      <c r="C272" s="1" t="s">
        <v>9</v>
      </c>
      <c r="D272" s="4">
        <v>12</v>
      </c>
      <c r="E272" s="18">
        <v>224.5</v>
      </c>
      <c r="F272" s="5">
        <v>2694</v>
      </c>
    </row>
    <row r="273" spans="1:6" x14ac:dyDescent="0.25">
      <c r="A273" s="1" t="s">
        <v>125</v>
      </c>
      <c r="B273" t="s">
        <v>282</v>
      </c>
      <c r="C273" s="1" t="s">
        <v>9</v>
      </c>
      <c r="D273" s="4">
        <v>8</v>
      </c>
      <c r="E273" s="18">
        <v>1188</v>
      </c>
      <c r="F273" s="5">
        <v>9504</v>
      </c>
    </row>
    <row r="274" spans="1:6" x14ac:dyDescent="0.25">
      <c r="A274" s="1" t="s">
        <v>125</v>
      </c>
      <c r="B274" t="s">
        <v>283</v>
      </c>
      <c r="C274" s="1" t="s">
        <v>9</v>
      </c>
      <c r="D274" s="4">
        <v>4</v>
      </c>
      <c r="E274" s="18">
        <v>396.73</v>
      </c>
      <c r="F274" s="5">
        <v>1586.92</v>
      </c>
    </row>
    <row r="275" spans="1:6" x14ac:dyDescent="0.25">
      <c r="A275" s="1" t="s">
        <v>125</v>
      </c>
      <c r="B275" t="s">
        <v>284</v>
      </c>
      <c r="C275" s="1" t="s">
        <v>9</v>
      </c>
      <c r="D275" s="4">
        <v>7</v>
      </c>
      <c r="E275" s="18">
        <v>1171</v>
      </c>
      <c r="F275" s="5">
        <v>8197</v>
      </c>
    </row>
    <row r="276" spans="1:6" x14ac:dyDescent="0.25">
      <c r="A276" s="1" t="s">
        <v>125</v>
      </c>
      <c r="B276" t="s">
        <v>285</v>
      </c>
      <c r="C276" s="1" t="s">
        <v>9</v>
      </c>
      <c r="D276" s="4">
        <v>18</v>
      </c>
      <c r="E276" s="18">
        <v>505.98</v>
      </c>
      <c r="F276" s="5">
        <v>9107.64</v>
      </c>
    </row>
    <row r="277" spans="1:6" x14ac:dyDescent="0.25">
      <c r="A277" s="1" t="s">
        <v>125</v>
      </c>
      <c r="B277" t="s">
        <v>286</v>
      </c>
      <c r="C277" s="1" t="s">
        <v>9</v>
      </c>
      <c r="D277" s="4">
        <v>1</v>
      </c>
      <c r="E277" s="18">
        <v>8.75</v>
      </c>
      <c r="F277" s="5">
        <v>8.75</v>
      </c>
    </row>
    <row r="278" spans="1:6" x14ac:dyDescent="0.25">
      <c r="A278" s="1" t="s">
        <v>125</v>
      </c>
      <c r="B278" t="s">
        <v>287</v>
      </c>
      <c r="C278" s="1" t="s">
        <v>9</v>
      </c>
      <c r="D278" s="4">
        <v>20</v>
      </c>
      <c r="E278" s="18">
        <v>21</v>
      </c>
      <c r="F278" s="5">
        <v>420</v>
      </c>
    </row>
    <row r="279" spans="1:6" x14ac:dyDescent="0.25">
      <c r="A279" s="1" t="s">
        <v>125</v>
      </c>
      <c r="B279" t="s">
        <v>288</v>
      </c>
      <c r="C279" s="1" t="s">
        <v>9</v>
      </c>
      <c r="D279" s="4">
        <v>85</v>
      </c>
      <c r="E279" s="18">
        <v>20.5</v>
      </c>
      <c r="F279" s="5">
        <v>1742.5</v>
      </c>
    </row>
    <row r="280" spans="1:6" x14ac:dyDescent="0.25">
      <c r="A280" s="1" t="s">
        <v>125</v>
      </c>
      <c r="B280" t="s">
        <v>289</v>
      </c>
      <c r="C280" s="1" t="s">
        <v>9</v>
      </c>
      <c r="D280" s="4">
        <v>17</v>
      </c>
      <c r="E280" s="18">
        <v>36.5</v>
      </c>
      <c r="F280" s="5">
        <v>620.5</v>
      </c>
    </row>
    <row r="281" spans="1:6" x14ac:dyDescent="0.25">
      <c r="A281" s="1" t="s">
        <v>125</v>
      </c>
      <c r="B281" t="s">
        <v>290</v>
      </c>
      <c r="C281" s="1" t="s">
        <v>9</v>
      </c>
      <c r="D281" s="4">
        <v>20</v>
      </c>
      <c r="E281" s="18">
        <v>136.9</v>
      </c>
      <c r="F281" s="5">
        <v>2738</v>
      </c>
    </row>
    <row r="282" spans="1:6" x14ac:dyDescent="0.25">
      <c r="A282" s="1" t="s">
        <v>125</v>
      </c>
      <c r="B282" t="s">
        <v>291</v>
      </c>
      <c r="C282" s="1" t="s">
        <v>9</v>
      </c>
      <c r="D282" s="4">
        <v>8</v>
      </c>
      <c r="E282" s="18">
        <v>317.5</v>
      </c>
      <c r="F282" s="5">
        <v>2540</v>
      </c>
    </row>
    <row r="283" spans="1:6" x14ac:dyDescent="0.25">
      <c r="A283" s="1" t="s">
        <v>125</v>
      </c>
      <c r="B283" t="s">
        <v>292</v>
      </c>
      <c r="C283" s="1" t="s">
        <v>9</v>
      </c>
      <c r="D283" s="4">
        <v>1</v>
      </c>
      <c r="E283" s="18">
        <v>1084.5</v>
      </c>
      <c r="F283" s="5">
        <v>1084.5</v>
      </c>
    </row>
    <row r="284" spans="1:6" x14ac:dyDescent="0.25">
      <c r="A284" s="1" t="s">
        <v>125</v>
      </c>
      <c r="B284" t="s">
        <v>293</v>
      </c>
      <c r="C284" s="1" t="s">
        <v>9</v>
      </c>
      <c r="D284" s="4">
        <v>1</v>
      </c>
      <c r="E284" s="18">
        <v>186.98</v>
      </c>
      <c r="F284" s="5">
        <v>186.98</v>
      </c>
    </row>
    <row r="285" spans="1:6" x14ac:dyDescent="0.25">
      <c r="A285" s="1" t="s">
        <v>125</v>
      </c>
      <c r="B285" t="s">
        <v>294</v>
      </c>
      <c r="C285" s="1" t="s">
        <v>9</v>
      </c>
      <c r="D285" s="4">
        <v>2</v>
      </c>
      <c r="E285" s="18">
        <v>194.1</v>
      </c>
      <c r="F285" s="5">
        <v>388.2</v>
      </c>
    </row>
    <row r="286" spans="1:6" x14ac:dyDescent="0.25">
      <c r="A286" s="1" t="s">
        <v>125</v>
      </c>
      <c r="B286" t="s">
        <v>295</v>
      </c>
      <c r="C286" s="1" t="s">
        <v>9</v>
      </c>
      <c r="D286" s="4">
        <v>1</v>
      </c>
      <c r="E286" s="18">
        <v>211.15</v>
      </c>
      <c r="F286" s="5">
        <v>211.15</v>
      </c>
    </row>
    <row r="287" spans="1:6" x14ac:dyDescent="0.25">
      <c r="A287" s="1" t="s">
        <v>125</v>
      </c>
      <c r="B287" t="s">
        <v>296</v>
      </c>
      <c r="C287" s="1" t="s">
        <v>9</v>
      </c>
      <c r="D287" s="4">
        <v>1</v>
      </c>
      <c r="E287" s="18">
        <v>211.98</v>
      </c>
      <c r="F287" s="5">
        <v>211.98</v>
      </c>
    </row>
    <row r="288" spans="1:6" x14ac:dyDescent="0.25">
      <c r="A288" s="1" t="s">
        <v>125</v>
      </c>
      <c r="B288" t="s">
        <v>297</v>
      </c>
      <c r="C288" s="1" t="s">
        <v>9</v>
      </c>
      <c r="D288" s="4">
        <v>4</v>
      </c>
      <c r="E288" s="18">
        <v>212.7</v>
      </c>
      <c r="F288" s="5">
        <v>850.8</v>
      </c>
    </row>
    <row r="289" spans="1:6" x14ac:dyDescent="0.25">
      <c r="A289" s="1" t="s">
        <v>125</v>
      </c>
      <c r="B289" t="s">
        <v>298</v>
      </c>
      <c r="C289" s="1" t="s">
        <v>9</v>
      </c>
      <c r="D289" s="4">
        <v>17</v>
      </c>
      <c r="E289" s="18">
        <v>299.7</v>
      </c>
      <c r="F289" s="5">
        <v>5094.8999999999996</v>
      </c>
    </row>
    <row r="290" spans="1:6" x14ac:dyDescent="0.25">
      <c r="A290" s="1" t="s">
        <v>125</v>
      </c>
      <c r="B290" t="s">
        <v>299</v>
      </c>
      <c r="C290" s="1" t="s">
        <v>9</v>
      </c>
      <c r="D290" s="4">
        <v>8</v>
      </c>
      <c r="E290" s="18">
        <v>172.98</v>
      </c>
      <c r="F290" s="5">
        <v>1383.84</v>
      </c>
    </row>
    <row r="291" spans="1:6" x14ac:dyDescent="0.25">
      <c r="A291" s="1" t="s">
        <v>125</v>
      </c>
      <c r="B291" t="s">
        <v>300</v>
      </c>
      <c r="C291" s="1" t="s">
        <v>9</v>
      </c>
      <c r="D291" s="4">
        <v>11</v>
      </c>
      <c r="E291" s="18">
        <v>249.98</v>
      </c>
      <c r="F291" s="5">
        <v>2749.7799999999997</v>
      </c>
    </row>
    <row r="292" spans="1:6" x14ac:dyDescent="0.25">
      <c r="A292" s="1" t="s">
        <v>125</v>
      </c>
      <c r="B292" t="s">
        <v>301</v>
      </c>
      <c r="C292" s="1" t="s">
        <v>9</v>
      </c>
      <c r="D292" s="4">
        <v>18</v>
      </c>
      <c r="E292" s="18">
        <v>239.95</v>
      </c>
      <c r="F292" s="5">
        <v>4319.0999999999995</v>
      </c>
    </row>
    <row r="293" spans="1:6" x14ac:dyDescent="0.25">
      <c r="A293" s="1" t="s">
        <v>125</v>
      </c>
      <c r="B293" t="s">
        <v>302</v>
      </c>
      <c r="C293" s="1" t="s">
        <v>9</v>
      </c>
      <c r="D293" s="4">
        <v>4</v>
      </c>
      <c r="E293" s="18">
        <v>284.45</v>
      </c>
      <c r="F293" s="5">
        <v>1137.8</v>
      </c>
    </row>
    <row r="294" spans="1:6" x14ac:dyDescent="0.25">
      <c r="A294" s="1" t="s">
        <v>125</v>
      </c>
      <c r="B294" t="s">
        <v>303</v>
      </c>
      <c r="C294" s="1" t="s">
        <v>9</v>
      </c>
      <c r="D294" s="4">
        <v>14</v>
      </c>
      <c r="E294" s="18">
        <v>238.45</v>
      </c>
      <c r="F294" s="5">
        <v>3338.2999999999997</v>
      </c>
    </row>
    <row r="295" spans="1:6" x14ac:dyDescent="0.25">
      <c r="A295" s="1" t="s">
        <v>125</v>
      </c>
      <c r="B295" t="s">
        <v>304</v>
      </c>
      <c r="C295" s="1" t="s">
        <v>9</v>
      </c>
      <c r="D295" s="4">
        <v>60</v>
      </c>
      <c r="E295" s="18">
        <v>9.98</v>
      </c>
      <c r="F295" s="5">
        <v>598.80000000000007</v>
      </c>
    </row>
    <row r="296" spans="1:6" x14ac:dyDescent="0.25">
      <c r="A296" s="1" t="s">
        <v>125</v>
      </c>
      <c r="B296" t="s">
        <v>305</v>
      </c>
      <c r="C296" s="1" t="s">
        <v>9</v>
      </c>
      <c r="D296" s="4">
        <v>2</v>
      </c>
      <c r="E296" s="18">
        <v>24.67</v>
      </c>
      <c r="F296" s="5">
        <v>49.34</v>
      </c>
    </row>
    <row r="297" spans="1:6" x14ac:dyDescent="0.25">
      <c r="A297" s="1" t="s">
        <v>125</v>
      </c>
      <c r="B297" t="s">
        <v>306</v>
      </c>
      <c r="C297" s="1" t="s">
        <v>9</v>
      </c>
      <c r="D297" s="4">
        <v>9</v>
      </c>
      <c r="E297" s="18">
        <v>33.9</v>
      </c>
      <c r="F297" s="5">
        <v>305.09999999999997</v>
      </c>
    </row>
    <row r="298" spans="1:6" x14ac:dyDescent="0.25">
      <c r="A298" s="1" t="s">
        <v>125</v>
      </c>
      <c r="B298" t="s">
        <v>307</v>
      </c>
      <c r="C298" s="1" t="s">
        <v>9</v>
      </c>
      <c r="D298" s="4">
        <v>10</v>
      </c>
      <c r="E298" s="18">
        <v>9.59</v>
      </c>
      <c r="F298" s="5">
        <v>95.9</v>
      </c>
    </row>
    <row r="299" spans="1:6" x14ac:dyDescent="0.25">
      <c r="A299" s="1" t="s">
        <v>125</v>
      </c>
      <c r="B299" t="s">
        <v>308</v>
      </c>
      <c r="C299" s="1" t="s">
        <v>9</v>
      </c>
      <c r="D299" s="4">
        <v>6</v>
      </c>
      <c r="E299" s="18">
        <v>9.8699999999999992</v>
      </c>
      <c r="F299" s="5">
        <v>59.22</v>
      </c>
    </row>
    <row r="300" spans="1:6" x14ac:dyDescent="0.25">
      <c r="A300" s="1" t="s">
        <v>125</v>
      </c>
      <c r="B300" t="s">
        <v>309</v>
      </c>
      <c r="C300" s="1" t="s">
        <v>9</v>
      </c>
      <c r="D300" s="4">
        <v>6</v>
      </c>
      <c r="E300" s="18">
        <v>20.93</v>
      </c>
      <c r="F300" s="5">
        <v>125.58</v>
      </c>
    </row>
    <row r="301" spans="1:6" x14ac:dyDescent="0.25">
      <c r="A301" s="1" t="s">
        <v>125</v>
      </c>
      <c r="B301" t="s">
        <v>310</v>
      </c>
      <c r="C301" s="1" t="s">
        <v>9</v>
      </c>
      <c r="D301" s="4">
        <v>6</v>
      </c>
      <c r="E301" s="18">
        <v>9.9700000000000006</v>
      </c>
      <c r="F301" s="5">
        <v>59.820000000000007</v>
      </c>
    </row>
    <row r="302" spans="1:6" x14ac:dyDescent="0.25">
      <c r="A302" s="1" t="s">
        <v>125</v>
      </c>
      <c r="B302" t="s">
        <v>311</v>
      </c>
      <c r="C302" s="1" t="s">
        <v>9</v>
      </c>
      <c r="D302" s="4">
        <v>6</v>
      </c>
      <c r="E302" s="18">
        <v>9.7100000000000009</v>
      </c>
      <c r="F302" s="5">
        <v>58.260000000000005</v>
      </c>
    </row>
    <row r="303" spans="1:6" x14ac:dyDescent="0.25">
      <c r="A303" s="1" t="s">
        <v>125</v>
      </c>
      <c r="B303" t="s">
        <v>312</v>
      </c>
      <c r="C303" s="1" t="s">
        <v>9</v>
      </c>
      <c r="D303" s="4">
        <v>10</v>
      </c>
      <c r="E303" s="18">
        <v>22.6</v>
      </c>
      <c r="F303" s="5">
        <v>226</v>
      </c>
    </row>
    <row r="304" spans="1:6" x14ac:dyDescent="0.25">
      <c r="A304" s="1" t="s">
        <v>125</v>
      </c>
      <c r="B304" t="s">
        <v>313</v>
      </c>
      <c r="C304" s="1" t="s">
        <v>9</v>
      </c>
      <c r="D304" s="4">
        <v>3</v>
      </c>
      <c r="E304" s="18">
        <v>44</v>
      </c>
      <c r="F304" s="5">
        <v>132</v>
      </c>
    </row>
    <row r="305" spans="1:6" x14ac:dyDescent="0.25">
      <c r="A305" s="1" t="s">
        <v>125</v>
      </c>
      <c r="B305" t="s">
        <v>314</v>
      </c>
      <c r="C305" s="1" t="s">
        <v>9</v>
      </c>
      <c r="D305" s="4">
        <v>20</v>
      </c>
      <c r="E305" s="18">
        <v>44</v>
      </c>
      <c r="F305" s="5">
        <v>880</v>
      </c>
    </row>
    <row r="306" spans="1:6" x14ac:dyDescent="0.25">
      <c r="A306" s="1" t="s">
        <v>125</v>
      </c>
      <c r="B306" t="s">
        <v>315</v>
      </c>
      <c r="C306" s="1" t="s">
        <v>9</v>
      </c>
      <c r="D306" s="4">
        <v>6</v>
      </c>
      <c r="E306" s="18">
        <v>44</v>
      </c>
      <c r="F306" s="5">
        <v>264</v>
      </c>
    </row>
    <row r="307" spans="1:6" x14ac:dyDescent="0.25">
      <c r="A307" s="1" t="s">
        <v>125</v>
      </c>
      <c r="B307" t="s">
        <v>316</v>
      </c>
      <c r="C307" s="1" t="s">
        <v>9</v>
      </c>
      <c r="D307" s="4">
        <v>19</v>
      </c>
      <c r="E307" s="18">
        <v>88.7</v>
      </c>
      <c r="F307" s="5">
        <v>1685.3</v>
      </c>
    </row>
    <row r="308" spans="1:6" x14ac:dyDescent="0.25">
      <c r="A308" s="1" t="s">
        <v>125</v>
      </c>
      <c r="B308" t="s">
        <v>317</v>
      </c>
      <c r="C308" s="1" t="s">
        <v>9</v>
      </c>
      <c r="D308" s="4">
        <v>11</v>
      </c>
      <c r="E308" s="18">
        <v>88.3</v>
      </c>
      <c r="F308" s="5">
        <v>971.3</v>
      </c>
    </row>
    <row r="309" spans="1:6" x14ac:dyDescent="0.25">
      <c r="A309" s="1" t="s">
        <v>125</v>
      </c>
      <c r="B309" t="s">
        <v>318</v>
      </c>
      <c r="C309" s="1" t="s">
        <v>9</v>
      </c>
      <c r="D309" s="4">
        <v>12</v>
      </c>
      <c r="E309" s="18">
        <v>119.9</v>
      </c>
      <c r="F309" s="5">
        <v>1438.8000000000002</v>
      </c>
    </row>
    <row r="310" spans="1:6" x14ac:dyDescent="0.25">
      <c r="A310" s="1" t="s">
        <v>125</v>
      </c>
      <c r="B310" t="s">
        <v>319</v>
      </c>
      <c r="C310" s="1" t="s">
        <v>320</v>
      </c>
      <c r="D310" s="4">
        <v>150</v>
      </c>
      <c r="E310" s="18">
        <v>2270</v>
      </c>
      <c r="F310" s="5">
        <v>340500</v>
      </c>
    </row>
    <row r="311" spans="1:6" x14ac:dyDescent="0.25">
      <c r="A311" s="1" t="s">
        <v>125</v>
      </c>
      <c r="B311" t="s">
        <v>321</v>
      </c>
      <c r="C311" s="1" t="s">
        <v>320</v>
      </c>
      <c r="D311" s="4">
        <v>150</v>
      </c>
      <c r="E311" s="18">
        <v>2340</v>
      </c>
      <c r="F311" s="5">
        <v>351000</v>
      </c>
    </row>
    <row r="312" spans="1:6" x14ac:dyDescent="0.25">
      <c r="A312" s="1" t="s">
        <v>125</v>
      </c>
      <c r="B312" t="s">
        <v>322</v>
      </c>
      <c r="C312" s="1" t="s">
        <v>320</v>
      </c>
      <c r="D312" s="4">
        <v>100</v>
      </c>
      <c r="E312" s="18">
        <v>780</v>
      </c>
      <c r="F312" s="5">
        <v>78000</v>
      </c>
    </row>
    <row r="313" spans="1:6" x14ac:dyDescent="0.25">
      <c r="A313" s="1" t="s">
        <v>125</v>
      </c>
      <c r="B313" t="s">
        <v>323</v>
      </c>
      <c r="C313" s="1" t="s">
        <v>320</v>
      </c>
      <c r="D313" s="4">
        <v>100</v>
      </c>
      <c r="E313" s="18">
        <v>1139.98</v>
      </c>
      <c r="F313" s="5">
        <v>113998</v>
      </c>
    </row>
    <row r="314" spans="1:6" x14ac:dyDescent="0.25">
      <c r="A314" s="1" t="s">
        <v>125</v>
      </c>
      <c r="B314" t="s">
        <v>324</v>
      </c>
      <c r="C314" s="1" t="s">
        <v>325</v>
      </c>
      <c r="D314" s="4">
        <v>10</v>
      </c>
      <c r="E314" s="18">
        <v>58.99</v>
      </c>
      <c r="F314" s="5">
        <v>589.9</v>
      </c>
    </row>
    <row r="315" spans="1:6" x14ac:dyDescent="0.25">
      <c r="A315" s="1" t="s">
        <v>125</v>
      </c>
      <c r="B315" t="s">
        <v>326</v>
      </c>
      <c r="C315" s="1" t="s">
        <v>9</v>
      </c>
      <c r="D315" s="4">
        <v>5</v>
      </c>
      <c r="E315" s="18">
        <v>485</v>
      </c>
      <c r="F315" s="5">
        <v>2425</v>
      </c>
    </row>
    <row r="316" spans="1:6" x14ac:dyDescent="0.25">
      <c r="A316" s="1" t="s">
        <v>125</v>
      </c>
      <c r="B316" t="s">
        <v>327</v>
      </c>
      <c r="C316" s="1" t="s">
        <v>9</v>
      </c>
      <c r="D316" s="4">
        <v>10</v>
      </c>
      <c r="E316" s="18">
        <v>7.73</v>
      </c>
      <c r="F316" s="5">
        <v>77.300000000000011</v>
      </c>
    </row>
    <row r="317" spans="1:6" x14ac:dyDescent="0.25">
      <c r="A317" s="1" t="s">
        <v>125</v>
      </c>
      <c r="B317" t="s">
        <v>328</v>
      </c>
      <c r="C317" s="1" t="s">
        <v>9</v>
      </c>
      <c r="D317" s="4">
        <v>2</v>
      </c>
      <c r="E317" s="18">
        <v>300</v>
      </c>
      <c r="F317" s="5">
        <v>600</v>
      </c>
    </row>
    <row r="318" spans="1:6" x14ac:dyDescent="0.25">
      <c r="A318" s="1" t="s">
        <v>125</v>
      </c>
      <c r="B318" t="s">
        <v>329</v>
      </c>
      <c r="C318" s="1" t="s">
        <v>9</v>
      </c>
      <c r="D318" s="4">
        <v>40</v>
      </c>
      <c r="E318" s="18">
        <v>663</v>
      </c>
      <c r="F318" s="5">
        <v>26520</v>
      </c>
    </row>
    <row r="319" spans="1:6" x14ac:dyDescent="0.25">
      <c r="A319" s="1" t="s">
        <v>125</v>
      </c>
      <c r="B319" t="s">
        <v>330</v>
      </c>
      <c r="C319" s="1" t="s">
        <v>9</v>
      </c>
      <c r="D319" s="4">
        <v>20</v>
      </c>
      <c r="E319" s="18">
        <v>635</v>
      </c>
      <c r="F319" s="5">
        <v>12700</v>
      </c>
    </row>
    <row r="320" spans="1:6" x14ac:dyDescent="0.25">
      <c r="A320" s="1" t="s">
        <v>125</v>
      </c>
      <c r="B320" t="s">
        <v>331</v>
      </c>
      <c r="C320" s="1" t="s">
        <v>9</v>
      </c>
      <c r="D320" s="4">
        <v>6</v>
      </c>
      <c r="E320" s="18">
        <v>3.98</v>
      </c>
      <c r="F320" s="5">
        <v>23.88</v>
      </c>
    </row>
    <row r="321" spans="1:6" x14ac:dyDescent="0.25">
      <c r="A321" s="1" t="s">
        <v>125</v>
      </c>
      <c r="B321" t="s">
        <v>332</v>
      </c>
      <c r="C321" s="1" t="s">
        <v>9</v>
      </c>
      <c r="D321" s="4">
        <v>1</v>
      </c>
      <c r="E321" s="18">
        <v>249.99</v>
      </c>
      <c r="F321" s="5">
        <v>249.99</v>
      </c>
    </row>
    <row r="322" spans="1:6" x14ac:dyDescent="0.25">
      <c r="A322" s="1" t="s">
        <v>125</v>
      </c>
      <c r="B322" t="s">
        <v>333</v>
      </c>
      <c r="C322" s="1" t="s">
        <v>9</v>
      </c>
      <c r="D322" s="4">
        <v>1</v>
      </c>
      <c r="E322" s="18">
        <v>82.99</v>
      </c>
      <c r="F322" s="5">
        <v>82.99</v>
      </c>
    </row>
    <row r="323" spans="1:6" x14ac:dyDescent="0.25">
      <c r="A323" s="1" t="s">
        <v>125</v>
      </c>
      <c r="B323" t="s">
        <v>334</v>
      </c>
      <c r="C323" s="1" t="s">
        <v>9</v>
      </c>
      <c r="D323" s="4">
        <v>1</v>
      </c>
      <c r="E323" s="18">
        <v>79.989999999999995</v>
      </c>
      <c r="F323" s="5">
        <v>79.989999999999995</v>
      </c>
    </row>
    <row r="324" spans="1:6" x14ac:dyDescent="0.25">
      <c r="A324" s="1" t="s">
        <v>125</v>
      </c>
      <c r="B324" t="s">
        <v>335</v>
      </c>
      <c r="C324" s="1" t="s">
        <v>9</v>
      </c>
      <c r="D324" s="4">
        <v>6</v>
      </c>
      <c r="E324" s="18">
        <v>541.99</v>
      </c>
      <c r="F324" s="5">
        <v>3251.94</v>
      </c>
    </row>
    <row r="325" spans="1:6" x14ac:dyDescent="0.25">
      <c r="A325" s="1" t="s">
        <v>125</v>
      </c>
      <c r="B325" t="s">
        <v>336</v>
      </c>
      <c r="C325" s="1" t="s">
        <v>9</v>
      </c>
      <c r="D325" s="4">
        <v>8</v>
      </c>
      <c r="E325" s="18">
        <v>213.84</v>
      </c>
      <c r="F325" s="5">
        <v>1710.72</v>
      </c>
    </row>
    <row r="326" spans="1:6" x14ac:dyDescent="0.25">
      <c r="A326" s="1" t="s">
        <v>125</v>
      </c>
      <c r="B326" t="s">
        <v>337</v>
      </c>
      <c r="C326" s="1" t="s">
        <v>9</v>
      </c>
      <c r="D326" s="4">
        <v>1</v>
      </c>
      <c r="E326" s="18">
        <v>296.05</v>
      </c>
      <c r="F326" s="5">
        <v>296.05</v>
      </c>
    </row>
    <row r="327" spans="1:6" x14ac:dyDescent="0.25">
      <c r="A327" s="1" t="s">
        <v>125</v>
      </c>
      <c r="B327" t="s">
        <v>338</v>
      </c>
      <c r="C327" s="1" t="s">
        <v>9</v>
      </c>
      <c r="D327" s="4">
        <v>8</v>
      </c>
      <c r="E327" s="18">
        <v>59.7</v>
      </c>
      <c r="F327" s="5">
        <v>477.6</v>
      </c>
    </row>
    <row r="328" spans="1:6" x14ac:dyDescent="0.25">
      <c r="A328" s="1" t="s">
        <v>125</v>
      </c>
      <c r="B328" t="s">
        <v>339</v>
      </c>
      <c r="C328" s="1" t="s">
        <v>9</v>
      </c>
      <c r="D328" s="4">
        <v>1</v>
      </c>
      <c r="E328" s="18">
        <v>140.13</v>
      </c>
      <c r="F328" s="5">
        <v>140.13</v>
      </c>
    </row>
    <row r="329" spans="1:6" x14ac:dyDescent="0.25">
      <c r="A329" s="1" t="s">
        <v>125</v>
      </c>
      <c r="B329" t="s">
        <v>340</v>
      </c>
      <c r="C329" s="1" t="s">
        <v>9</v>
      </c>
      <c r="D329" s="4">
        <v>4</v>
      </c>
      <c r="E329" s="18">
        <v>213.84</v>
      </c>
      <c r="F329" s="5">
        <v>855.36</v>
      </c>
    </row>
    <row r="330" spans="1:6" x14ac:dyDescent="0.25">
      <c r="A330" s="1" t="s">
        <v>125</v>
      </c>
      <c r="B330" t="s">
        <v>341</v>
      </c>
      <c r="C330" s="1" t="s">
        <v>9</v>
      </c>
      <c r="D330" s="4">
        <v>4</v>
      </c>
      <c r="E330" s="18">
        <v>196.84</v>
      </c>
      <c r="F330" s="5">
        <v>787.36</v>
      </c>
    </row>
    <row r="331" spans="1:6" x14ac:dyDescent="0.25">
      <c r="A331" s="1" t="s">
        <v>125</v>
      </c>
      <c r="B331" t="s">
        <v>342</v>
      </c>
      <c r="C331" s="1" t="s">
        <v>9</v>
      </c>
      <c r="D331" s="4">
        <v>12</v>
      </c>
      <c r="E331" s="18">
        <v>211.71</v>
      </c>
      <c r="F331" s="5">
        <v>2540.52</v>
      </c>
    </row>
    <row r="332" spans="1:6" x14ac:dyDescent="0.25">
      <c r="A332" s="1" t="s">
        <v>125</v>
      </c>
      <c r="B332" t="s">
        <v>343</v>
      </c>
      <c r="C332" s="1" t="s">
        <v>9</v>
      </c>
      <c r="D332" s="4">
        <v>1</v>
      </c>
      <c r="E332" s="18">
        <v>158.96</v>
      </c>
      <c r="F332" s="5">
        <v>158.96</v>
      </c>
    </row>
    <row r="333" spans="1:6" x14ac:dyDescent="0.25">
      <c r="A333" s="1" t="s">
        <v>125</v>
      </c>
      <c r="B333" t="s">
        <v>344</v>
      </c>
      <c r="C333" s="1" t="s">
        <v>9</v>
      </c>
      <c r="D333" s="4">
        <v>2</v>
      </c>
      <c r="E333" s="18">
        <v>121.26</v>
      </c>
      <c r="F333" s="5">
        <v>242.52</v>
      </c>
    </row>
    <row r="334" spans="1:6" x14ac:dyDescent="0.25">
      <c r="A334" s="1" t="s">
        <v>125</v>
      </c>
      <c r="B334" t="s">
        <v>345</v>
      </c>
      <c r="C334" s="1" t="s">
        <v>9</v>
      </c>
      <c r="D334" s="4">
        <v>1</v>
      </c>
      <c r="E334" s="18">
        <v>374.25</v>
      </c>
      <c r="F334" s="5">
        <v>374.25</v>
      </c>
    </row>
    <row r="335" spans="1:6" x14ac:dyDescent="0.25">
      <c r="A335" s="1" t="s">
        <v>125</v>
      </c>
      <c r="B335" t="s">
        <v>346</v>
      </c>
      <c r="C335" s="1" t="s">
        <v>9</v>
      </c>
      <c r="D335" s="4">
        <v>1</v>
      </c>
      <c r="E335" s="18">
        <v>1207.68</v>
      </c>
      <c r="F335" s="5">
        <v>1207.68</v>
      </c>
    </row>
    <row r="336" spans="1:6" x14ac:dyDescent="0.25">
      <c r="A336" s="1" t="s">
        <v>125</v>
      </c>
      <c r="B336" t="s">
        <v>347</v>
      </c>
      <c r="C336" s="1" t="s">
        <v>9</v>
      </c>
      <c r="D336" s="4">
        <v>2</v>
      </c>
      <c r="E336" s="18">
        <v>326.07</v>
      </c>
      <c r="F336" s="5">
        <v>652.14</v>
      </c>
    </row>
    <row r="337" spans="1:6" x14ac:dyDescent="0.25">
      <c r="A337" s="1" t="s">
        <v>125</v>
      </c>
      <c r="B337" t="s">
        <v>348</v>
      </c>
      <c r="C337" s="1" t="s">
        <v>9</v>
      </c>
      <c r="D337" s="4">
        <v>2</v>
      </c>
      <c r="E337" s="18">
        <v>797.99</v>
      </c>
      <c r="F337" s="5">
        <v>1595.98</v>
      </c>
    </row>
    <row r="338" spans="1:6" x14ac:dyDescent="0.25">
      <c r="A338" s="1" t="s">
        <v>125</v>
      </c>
      <c r="B338" t="s">
        <v>349</v>
      </c>
      <c r="C338" s="1" t="s">
        <v>9</v>
      </c>
      <c r="D338" s="4">
        <v>8</v>
      </c>
      <c r="E338" s="18">
        <v>213.84</v>
      </c>
      <c r="F338" s="5">
        <v>1710.72</v>
      </c>
    </row>
    <row r="339" spans="1:6" x14ac:dyDescent="0.25">
      <c r="A339" s="1" t="s">
        <v>125</v>
      </c>
      <c r="B339" t="s">
        <v>350</v>
      </c>
      <c r="C339" s="1" t="s">
        <v>9</v>
      </c>
      <c r="D339" s="4">
        <v>2</v>
      </c>
      <c r="E339" s="18">
        <v>481.72</v>
      </c>
      <c r="F339" s="5">
        <v>963.44</v>
      </c>
    </row>
    <row r="340" spans="1:6" x14ac:dyDescent="0.25">
      <c r="A340" s="1" t="s">
        <v>125</v>
      </c>
      <c r="B340" t="s">
        <v>351</v>
      </c>
      <c r="C340" s="1" t="s">
        <v>9</v>
      </c>
      <c r="D340" s="4">
        <v>1</v>
      </c>
      <c r="E340" s="18">
        <v>166.08</v>
      </c>
      <c r="F340" s="5">
        <v>166.08</v>
      </c>
    </row>
    <row r="341" spans="1:6" x14ac:dyDescent="0.25">
      <c r="A341" s="1" t="s">
        <v>125</v>
      </c>
      <c r="B341" t="s">
        <v>352</v>
      </c>
      <c r="C341" s="1" t="s">
        <v>9</v>
      </c>
      <c r="D341" s="4">
        <v>12</v>
      </c>
      <c r="E341" s="18">
        <v>16.2</v>
      </c>
      <c r="F341" s="5">
        <v>194.39999999999998</v>
      </c>
    </row>
    <row r="342" spans="1:6" x14ac:dyDescent="0.25">
      <c r="A342" s="1" t="s">
        <v>125</v>
      </c>
      <c r="B342" t="s">
        <v>353</v>
      </c>
      <c r="C342" s="1" t="s">
        <v>9</v>
      </c>
      <c r="D342" s="4">
        <v>12</v>
      </c>
      <c r="E342" s="18">
        <v>18.09</v>
      </c>
      <c r="F342" s="5">
        <v>217.07999999999998</v>
      </c>
    </row>
    <row r="343" spans="1:6" x14ac:dyDescent="0.25">
      <c r="A343" s="1" t="s">
        <v>125</v>
      </c>
      <c r="B343" t="s">
        <v>354</v>
      </c>
      <c r="C343" s="1" t="s">
        <v>9</v>
      </c>
      <c r="D343" s="4">
        <v>10</v>
      </c>
      <c r="E343" s="18">
        <v>20.25</v>
      </c>
      <c r="F343" s="5">
        <v>202.5</v>
      </c>
    </row>
    <row r="344" spans="1:6" x14ac:dyDescent="0.25">
      <c r="A344" s="1" t="s">
        <v>125</v>
      </c>
      <c r="B344" t="s">
        <v>355</v>
      </c>
      <c r="C344" s="1" t="s">
        <v>9</v>
      </c>
      <c r="D344" s="4">
        <v>10</v>
      </c>
      <c r="E344" s="18">
        <v>17.72</v>
      </c>
      <c r="F344" s="5">
        <v>177.2</v>
      </c>
    </row>
    <row r="345" spans="1:6" x14ac:dyDescent="0.25">
      <c r="A345" s="1" t="s">
        <v>125</v>
      </c>
      <c r="B345" t="s">
        <v>356</v>
      </c>
      <c r="C345" s="1" t="s">
        <v>9</v>
      </c>
      <c r="D345" s="4">
        <v>12</v>
      </c>
      <c r="E345" s="18">
        <v>16.899999999999999</v>
      </c>
      <c r="F345" s="5">
        <v>202.79999999999998</v>
      </c>
    </row>
    <row r="346" spans="1:6" x14ac:dyDescent="0.25">
      <c r="A346" s="1" t="s">
        <v>125</v>
      </c>
      <c r="B346" t="s">
        <v>357</v>
      </c>
      <c r="C346" s="1" t="s">
        <v>9</v>
      </c>
      <c r="D346" s="4">
        <v>18</v>
      </c>
      <c r="E346" s="18">
        <v>19</v>
      </c>
      <c r="F346" s="5">
        <v>342</v>
      </c>
    </row>
    <row r="347" spans="1:6" x14ac:dyDescent="0.25">
      <c r="A347" s="1" t="s">
        <v>125</v>
      </c>
      <c r="B347" t="s">
        <v>358</v>
      </c>
      <c r="C347" s="1" t="s">
        <v>9</v>
      </c>
      <c r="D347" s="4">
        <v>10</v>
      </c>
      <c r="E347" s="18">
        <v>17.8</v>
      </c>
      <c r="F347" s="5">
        <v>178</v>
      </c>
    </row>
    <row r="348" spans="1:6" x14ac:dyDescent="0.25">
      <c r="A348" s="1" t="s">
        <v>125</v>
      </c>
      <c r="B348" t="s">
        <v>359</v>
      </c>
      <c r="C348" s="1" t="s">
        <v>9</v>
      </c>
      <c r="D348" s="4">
        <v>12</v>
      </c>
      <c r="E348" s="18">
        <v>58</v>
      </c>
      <c r="F348" s="5">
        <v>696</v>
      </c>
    </row>
    <row r="349" spans="1:6" x14ac:dyDescent="0.25">
      <c r="A349" s="1" t="s">
        <v>125</v>
      </c>
      <c r="B349" t="s">
        <v>360</v>
      </c>
      <c r="C349" s="1" t="s">
        <v>9</v>
      </c>
      <c r="D349" s="4">
        <v>12</v>
      </c>
      <c r="E349" s="18">
        <v>97</v>
      </c>
      <c r="F349" s="5">
        <v>1164</v>
      </c>
    </row>
    <row r="350" spans="1:6" x14ac:dyDescent="0.25">
      <c r="A350" s="1" t="s">
        <v>125</v>
      </c>
      <c r="B350" t="s">
        <v>361</v>
      </c>
      <c r="C350" s="1" t="s">
        <v>9</v>
      </c>
      <c r="D350" s="4">
        <v>20</v>
      </c>
      <c r="E350" s="18">
        <v>30</v>
      </c>
      <c r="F350" s="5">
        <v>600</v>
      </c>
    </row>
    <row r="351" spans="1:6" x14ac:dyDescent="0.25">
      <c r="A351" s="1" t="s">
        <v>125</v>
      </c>
      <c r="B351" t="s">
        <v>362</v>
      </c>
      <c r="C351" s="1" t="s">
        <v>9</v>
      </c>
      <c r="D351" s="4">
        <v>10</v>
      </c>
      <c r="E351" s="18">
        <v>50.4</v>
      </c>
      <c r="F351" s="5">
        <v>504</v>
      </c>
    </row>
    <row r="352" spans="1:6" x14ac:dyDescent="0.25">
      <c r="A352" s="1" t="s">
        <v>125</v>
      </c>
      <c r="B352" t="s">
        <v>363</v>
      </c>
      <c r="C352" s="1" t="s">
        <v>9</v>
      </c>
      <c r="D352" s="4">
        <v>10</v>
      </c>
      <c r="E352" s="18">
        <v>143.65</v>
      </c>
      <c r="F352" s="5">
        <v>1436.5</v>
      </c>
    </row>
    <row r="353" spans="1:6" x14ac:dyDescent="0.25">
      <c r="A353" s="1" t="s">
        <v>125</v>
      </c>
      <c r="B353" t="s">
        <v>364</v>
      </c>
      <c r="C353" s="1" t="s">
        <v>9</v>
      </c>
      <c r="D353" s="4">
        <v>10</v>
      </c>
      <c r="E353" s="18">
        <v>94.54</v>
      </c>
      <c r="F353" s="5">
        <v>945.40000000000009</v>
      </c>
    </row>
    <row r="354" spans="1:6" x14ac:dyDescent="0.25">
      <c r="A354" s="1" t="s">
        <v>125</v>
      </c>
      <c r="B354" t="s">
        <v>365</v>
      </c>
      <c r="C354" s="1" t="s">
        <v>9</v>
      </c>
      <c r="D354" s="4">
        <v>14</v>
      </c>
      <c r="E354" s="18">
        <v>268</v>
      </c>
      <c r="F354" s="5">
        <v>3752</v>
      </c>
    </row>
    <row r="355" spans="1:6" x14ac:dyDescent="0.25">
      <c r="A355" s="1" t="s">
        <v>125</v>
      </c>
      <c r="B355" t="s">
        <v>366</v>
      </c>
      <c r="C355" s="1" t="s">
        <v>9</v>
      </c>
      <c r="D355" s="4">
        <v>10</v>
      </c>
      <c r="E355" s="18">
        <v>349.89</v>
      </c>
      <c r="F355" s="5">
        <v>3498.8999999999996</v>
      </c>
    </row>
    <row r="356" spans="1:6" x14ac:dyDescent="0.25">
      <c r="A356" s="1" t="s">
        <v>125</v>
      </c>
      <c r="B356" t="s">
        <v>367</v>
      </c>
      <c r="C356" s="1" t="s">
        <v>9</v>
      </c>
      <c r="D356" s="4">
        <v>12</v>
      </c>
      <c r="E356" s="18">
        <v>175.05</v>
      </c>
      <c r="F356" s="5">
        <v>2100.6000000000004</v>
      </c>
    </row>
    <row r="357" spans="1:6" x14ac:dyDescent="0.25">
      <c r="A357" s="1" t="s">
        <v>125</v>
      </c>
      <c r="B357" t="s">
        <v>368</v>
      </c>
      <c r="C357" s="1" t="s">
        <v>9</v>
      </c>
      <c r="D357" s="4">
        <v>14</v>
      </c>
      <c r="E357" s="18">
        <v>275.5</v>
      </c>
      <c r="F357" s="5">
        <v>3857</v>
      </c>
    </row>
    <row r="358" spans="1:6" x14ac:dyDescent="0.25">
      <c r="A358" s="1" t="s">
        <v>125</v>
      </c>
      <c r="B358" t="s">
        <v>369</v>
      </c>
      <c r="C358" s="1" t="s">
        <v>9</v>
      </c>
      <c r="D358" s="4">
        <v>10</v>
      </c>
      <c r="E358" s="18">
        <v>34</v>
      </c>
      <c r="F358" s="5">
        <v>340</v>
      </c>
    </row>
    <row r="359" spans="1:6" x14ac:dyDescent="0.25">
      <c r="A359" s="1" t="s">
        <v>125</v>
      </c>
      <c r="B359" t="s">
        <v>370</v>
      </c>
      <c r="C359" s="1" t="s">
        <v>9</v>
      </c>
      <c r="D359" s="4">
        <v>12</v>
      </c>
      <c r="E359" s="18">
        <v>38.270000000000003</v>
      </c>
      <c r="F359" s="5">
        <v>459.24</v>
      </c>
    </row>
    <row r="360" spans="1:6" x14ac:dyDescent="0.25">
      <c r="A360" s="1" t="s">
        <v>125</v>
      </c>
      <c r="B360" t="s">
        <v>371</v>
      </c>
      <c r="C360" s="1" t="s">
        <v>9</v>
      </c>
      <c r="D360" s="4">
        <v>14</v>
      </c>
      <c r="E360" s="18">
        <v>43.5</v>
      </c>
      <c r="F360" s="5">
        <v>609</v>
      </c>
    </row>
    <row r="361" spans="1:6" x14ac:dyDescent="0.25">
      <c r="A361" s="1" t="s">
        <v>125</v>
      </c>
      <c r="B361" t="s">
        <v>372</v>
      </c>
      <c r="C361" s="1" t="s">
        <v>9</v>
      </c>
      <c r="D361" s="4">
        <v>12</v>
      </c>
      <c r="E361" s="18">
        <v>66.209999999999994</v>
      </c>
      <c r="F361" s="5">
        <v>794.52</v>
      </c>
    </row>
    <row r="362" spans="1:6" x14ac:dyDescent="0.25">
      <c r="A362" s="1" t="s">
        <v>125</v>
      </c>
      <c r="B362" t="s">
        <v>373</v>
      </c>
      <c r="C362" s="1" t="s">
        <v>9</v>
      </c>
      <c r="D362" s="4">
        <v>12</v>
      </c>
      <c r="E362" s="18">
        <v>87.8</v>
      </c>
      <c r="F362" s="5">
        <v>1053.5999999999999</v>
      </c>
    </row>
    <row r="363" spans="1:6" x14ac:dyDescent="0.25">
      <c r="A363" s="1" t="s">
        <v>125</v>
      </c>
      <c r="B363" t="s">
        <v>374</v>
      </c>
      <c r="C363" s="1" t="s">
        <v>9</v>
      </c>
      <c r="D363" s="4">
        <v>14</v>
      </c>
      <c r="E363" s="18">
        <v>30</v>
      </c>
      <c r="F363" s="5">
        <v>420</v>
      </c>
    </row>
    <row r="364" spans="1:6" x14ac:dyDescent="0.25">
      <c r="A364" s="1" t="s">
        <v>125</v>
      </c>
      <c r="B364" t="s">
        <v>375</v>
      </c>
      <c r="C364" s="1" t="s">
        <v>9</v>
      </c>
      <c r="D364" s="4">
        <v>12</v>
      </c>
      <c r="E364" s="18">
        <v>44</v>
      </c>
      <c r="F364" s="5">
        <v>528</v>
      </c>
    </row>
    <row r="365" spans="1:6" x14ac:dyDescent="0.25">
      <c r="A365" s="1" t="s">
        <v>125</v>
      </c>
      <c r="B365" t="s">
        <v>376</v>
      </c>
      <c r="C365" s="1" t="s">
        <v>9</v>
      </c>
      <c r="D365" s="4">
        <v>12</v>
      </c>
      <c r="E365" s="18">
        <v>46.7</v>
      </c>
      <c r="F365" s="5">
        <v>560.40000000000009</v>
      </c>
    </row>
    <row r="366" spans="1:6" x14ac:dyDescent="0.25">
      <c r="A366" s="1" t="s">
        <v>125</v>
      </c>
      <c r="B366" t="s">
        <v>377</v>
      </c>
      <c r="C366" s="1" t="s">
        <v>9</v>
      </c>
      <c r="D366" s="4">
        <v>12</v>
      </c>
      <c r="E366" s="18">
        <v>91.59</v>
      </c>
      <c r="F366" s="5">
        <v>1099.08</v>
      </c>
    </row>
    <row r="367" spans="1:6" x14ac:dyDescent="0.25">
      <c r="A367" s="1" t="s">
        <v>125</v>
      </c>
      <c r="B367" t="s">
        <v>378</v>
      </c>
      <c r="C367" s="1" t="s">
        <v>9</v>
      </c>
      <c r="D367" s="4">
        <v>1</v>
      </c>
      <c r="E367" s="18">
        <v>13.97</v>
      </c>
      <c r="F367" s="5">
        <v>13.97</v>
      </c>
    </row>
    <row r="368" spans="1:6" x14ac:dyDescent="0.25">
      <c r="A368" s="1" t="s">
        <v>125</v>
      </c>
      <c r="B368" t="s">
        <v>379</v>
      </c>
      <c r="C368" s="1" t="s">
        <v>9</v>
      </c>
      <c r="D368" s="4">
        <v>1</v>
      </c>
      <c r="E368" s="18">
        <v>18.32</v>
      </c>
      <c r="F368" s="5">
        <v>18.32</v>
      </c>
    </row>
    <row r="369" spans="1:6" x14ac:dyDescent="0.25">
      <c r="A369" s="1" t="s">
        <v>125</v>
      </c>
      <c r="B369" t="s">
        <v>380</v>
      </c>
      <c r="C369" s="1" t="s">
        <v>9</v>
      </c>
      <c r="D369" s="4">
        <v>1</v>
      </c>
      <c r="E369" s="18">
        <v>24.64</v>
      </c>
      <c r="F369" s="5">
        <v>24.64</v>
      </c>
    </row>
    <row r="370" spans="1:6" x14ac:dyDescent="0.25">
      <c r="A370" s="1" t="s">
        <v>125</v>
      </c>
      <c r="B370" t="s">
        <v>381</v>
      </c>
      <c r="C370" s="1" t="s">
        <v>9</v>
      </c>
      <c r="D370" s="4">
        <v>1</v>
      </c>
      <c r="E370" s="18">
        <v>35.57</v>
      </c>
      <c r="F370" s="5">
        <v>35.57</v>
      </c>
    </row>
    <row r="371" spans="1:6" x14ac:dyDescent="0.25">
      <c r="A371" s="1" t="s">
        <v>125</v>
      </c>
      <c r="B371" t="s">
        <v>382</v>
      </c>
      <c r="C371" s="1" t="s">
        <v>9</v>
      </c>
      <c r="D371" s="4">
        <v>20</v>
      </c>
      <c r="E371" s="18">
        <v>46</v>
      </c>
      <c r="F371" s="5">
        <v>920</v>
      </c>
    </row>
    <row r="372" spans="1:6" x14ac:dyDescent="0.25">
      <c r="A372" s="1" t="s">
        <v>125</v>
      </c>
      <c r="B372" t="s">
        <v>383</v>
      </c>
      <c r="C372" s="1" t="s">
        <v>9</v>
      </c>
      <c r="D372" s="4">
        <v>20</v>
      </c>
      <c r="E372" s="18">
        <v>42</v>
      </c>
      <c r="F372" s="5">
        <v>840</v>
      </c>
    </row>
    <row r="373" spans="1:6" x14ac:dyDescent="0.25">
      <c r="A373" s="1" t="s">
        <v>125</v>
      </c>
      <c r="B373" t="s">
        <v>384</v>
      </c>
      <c r="C373" s="1" t="s">
        <v>9</v>
      </c>
      <c r="D373" s="4">
        <v>50</v>
      </c>
      <c r="E373" s="18">
        <v>302.68</v>
      </c>
      <c r="F373" s="5">
        <v>15134</v>
      </c>
    </row>
    <row r="374" spans="1:6" x14ac:dyDescent="0.25">
      <c r="A374" s="1" t="s">
        <v>125</v>
      </c>
      <c r="B374" t="s">
        <v>385</v>
      </c>
      <c r="C374" s="1" t="s">
        <v>9</v>
      </c>
      <c r="D374" s="4">
        <v>1</v>
      </c>
      <c r="E374" s="18">
        <v>13.52</v>
      </c>
      <c r="F374" s="5">
        <v>13.52</v>
      </c>
    </row>
    <row r="375" spans="1:6" x14ac:dyDescent="0.25">
      <c r="A375" s="1" t="s">
        <v>125</v>
      </c>
      <c r="B375" t="s">
        <v>386</v>
      </c>
      <c r="C375" s="1" t="s">
        <v>9</v>
      </c>
      <c r="D375" s="4">
        <v>10</v>
      </c>
      <c r="E375" s="18">
        <v>13.52</v>
      </c>
      <c r="F375" s="5">
        <v>135.19999999999999</v>
      </c>
    </row>
    <row r="376" spans="1:6" x14ac:dyDescent="0.25">
      <c r="A376" s="1" t="s">
        <v>125</v>
      </c>
      <c r="B376" t="s">
        <v>387</v>
      </c>
      <c r="C376" s="1" t="s">
        <v>9</v>
      </c>
      <c r="D376" s="4">
        <v>70</v>
      </c>
      <c r="E376" s="18">
        <v>13.52</v>
      </c>
      <c r="F376" s="5">
        <v>946.4</v>
      </c>
    </row>
    <row r="377" spans="1:6" x14ac:dyDescent="0.25">
      <c r="A377" s="1" t="s">
        <v>125</v>
      </c>
      <c r="B377" t="s">
        <v>388</v>
      </c>
      <c r="C377" s="1" t="s">
        <v>9</v>
      </c>
      <c r="D377" s="4">
        <v>1</v>
      </c>
      <c r="E377" s="18">
        <v>13.52</v>
      </c>
      <c r="F377" s="5">
        <v>13.52</v>
      </c>
    </row>
    <row r="378" spans="1:6" x14ac:dyDescent="0.25">
      <c r="A378" s="1" t="s">
        <v>125</v>
      </c>
      <c r="B378" t="s">
        <v>389</v>
      </c>
      <c r="C378" s="1" t="s">
        <v>9</v>
      </c>
      <c r="D378" s="4">
        <v>4</v>
      </c>
      <c r="E378" s="18">
        <v>605</v>
      </c>
      <c r="F378" s="5">
        <v>2420</v>
      </c>
    </row>
    <row r="379" spans="1:6" x14ac:dyDescent="0.25">
      <c r="A379" s="1" t="s">
        <v>125</v>
      </c>
      <c r="B379" t="s">
        <v>390</v>
      </c>
      <c r="C379" s="1" t="s">
        <v>9</v>
      </c>
      <c r="D379" s="4">
        <v>4</v>
      </c>
      <c r="E379" s="18">
        <v>570</v>
      </c>
      <c r="F379" s="5">
        <v>2280</v>
      </c>
    </row>
    <row r="380" spans="1:6" x14ac:dyDescent="0.25">
      <c r="A380" s="1" t="s">
        <v>125</v>
      </c>
      <c r="B380" t="s">
        <v>391</v>
      </c>
      <c r="C380" s="1" t="s">
        <v>9</v>
      </c>
      <c r="D380" s="4">
        <v>4</v>
      </c>
      <c r="E380" s="18">
        <v>208.4</v>
      </c>
      <c r="F380" s="5">
        <v>833.6</v>
      </c>
    </row>
    <row r="381" spans="1:6" x14ac:dyDescent="0.25">
      <c r="A381" s="1" t="s">
        <v>125</v>
      </c>
      <c r="B381" t="s">
        <v>392</v>
      </c>
      <c r="C381" s="1" t="s">
        <v>9</v>
      </c>
      <c r="D381" s="4">
        <v>5</v>
      </c>
      <c r="E381" s="18">
        <v>13.3</v>
      </c>
      <c r="F381" s="5">
        <v>66.5</v>
      </c>
    </row>
    <row r="382" spans="1:6" x14ac:dyDescent="0.25">
      <c r="A382" s="1" t="s">
        <v>125</v>
      </c>
      <c r="B382" t="s">
        <v>393</v>
      </c>
      <c r="C382" s="1" t="s">
        <v>9</v>
      </c>
      <c r="D382" s="4">
        <v>6</v>
      </c>
      <c r="E382" s="18">
        <v>28.54</v>
      </c>
      <c r="F382" s="5">
        <v>171.24</v>
      </c>
    </row>
    <row r="383" spans="1:6" x14ac:dyDescent="0.25">
      <c r="A383" s="1" t="s">
        <v>125</v>
      </c>
      <c r="B383" t="s">
        <v>394</v>
      </c>
      <c r="C383" s="1" t="s">
        <v>9</v>
      </c>
      <c r="D383" s="4">
        <v>2</v>
      </c>
      <c r="E383" s="18">
        <v>32.94</v>
      </c>
      <c r="F383" s="5">
        <v>65.88</v>
      </c>
    </row>
    <row r="384" spans="1:6" x14ac:dyDescent="0.25">
      <c r="A384" s="1" t="s">
        <v>125</v>
      </c>
      <c r="B384" t="s">
        <v>395</v>
      </c>
      <c r="C384" s="1" t="s">
        <v>9</v>
      </c>
      <c r="D384" s="4">
        <v>4</v>
      </c>
      <c r="E384" s="18">
        <v>31.7</v>
      </c>
      <c r="F384" s="5">
        <v>126.8</v>
      </c>
    </row>
    <row r="385" spans="1:6" x14ac:dyDescent="0.25">
      <c r="A385" s="1" t="s">
        <v>125</v>
      </c>
      <c r="B385" t="s">
        <v>396</v>
      </c>
      <c r="C385" s="1" t="s">
        <v>9</v>
      </c>
      <c r="D385" s="4">
        <v>2</v>
      </c>
      <c r="E385" s="18">
        <v>54.55</v>
      </c>
      <c r="F385" s="5">
        <v>109.1</v>
      </c>
    </row>
    <row r="386" spans="1:6" x14ac:dyDescent="0.25">
      <c r="A386" s="1" t="s">
        <v>125</v>
      </c>
      <c r="B386" t="s">
        <v>397</v>
      </c>
      <c r="C386" s="1" t="s">
        <v>9</v>
      </c>
      <c r="D386" s="4">
        <v>1060</v>
      </c>
      <c r="E386" s="18">
        <v>5.3</v>
      </c>
      <c r="F386" s="5">
        <f>Tabela1[[#This Row],[R$ unitário]]*Tabela1[[#This Row],[Qtd. Ano]]</f>
        <v>5618</v>
      </c>
    </row>
    <row r="387" spans="1:6" x14ac:dyDescent="0.25">
      <c r="A387" s="1" t="s">
        <v>125</v>
      </c>
      <c r="B387" t="s">
        <v>398</v>
      </c>
      <c r="C387" s="1" t="s">
        <v>9</v>
      </c>
      <c r="D387" s="4">
        <v>2</v>
      </c>
      <c r="E387" s="18">
        <v>58.51</v>
      </c>
      <c r="F387" s="5">
        <f>Tabela1[[#This Row],[R$ unitário]]*Tabela1[[#This Row],[Qtd. Ano]]</f>
        <v>117.02</v>
      </c>
    </row>
    <row r="388" spans="1:6" x14ac:dyDescent="0.25">
      <c r="A388" s="1" t="s">
        <v>125</v>
      </c>
      <c r="B388" t="s">
        <v>399</v>
      </c>
      <c r="C388" s="1" t="s">
        <v>61</v>
      </c>
      <c r="D388" s="4">
        <v>40</v>
      </c>
      <c r="E388" s="18">
        <v>41.6</v>
      </c>
      <c r="F388" s="5">
        <v>1664</v>
      </c>
    </row>
    <row r="389" spans="1:6" x14ac:dyDescent="0.25">
      <c r="A389" s="1" t="s">
        <v>125</v>
      </c>
      <c r="B389" t="s">
        <v>400</v>
      </c>
      <c r="C389" s="1" t="s">
        <v>9</v>
      </c>
      <c r="D389" s="4">
        <v>50</v>
      </c>
      <c r="E389" s="18">
        <v>220</v>
      </c>
      <c r="F389" s="5">
        <v>11000</v>
      </c>
    </row>
    <row r="390" spans="1:6" hidden="1" x14ac:dyDescent="0.25">
      <c r="A390" s="1" t="s">
        <v>63</v>
      </c>
      <c r="B390" t="s">
        <v>401</v>
      </c>
      <c r="C390" s="1" t="s">
        <v>9</v>
      </c>
      <c r="D390" s="4">
        <v>4</v>
      </c>
      <c r="E390" s="18">
        <v>86.564791935666733</v>
      </c>
      <c r="F390" s="5">
        <v>346.25916774266693</v>
      </c>
    </row>
    <row r="391" spans="1:6" hidden="1" x14ac:dyDescent="0.25">
      <c r="A391" s="1" t="s">
        <v>63</v>
      </c>
      <c r="B391" t="s">
        <v>402</v>
      </c>
      <c r="C391" s="1" t="s">
        <v>9</v>
      </c>
      <c r="D391" s="4">
        <v>2</v>
      </c>
      <c r="E391" s="18">
        <v>71.288652182313783</v>
      </c>
      <c r="F391" s="5">
        <v>142.57730436462757</v>
      </c>
    </row>
    <row r="392" spans="1:6" hidden="1" x14ac:dyDescent="0.25">
      <c r="A392" s="1" t="s">
        <v>63</v>
      </c>
      <c r="B392" t="s">
        <v>403</v>
      </c>
      <c r="C392" s="1" t="s">
        <v>9</v>
      </c>
      <c r="D392" s="4">
        <v>3</v>
      </c>
      <c r="E392" s="18">
        <v>40.736372675607875</v>
      </c>
      <c r="F392" s="5">
        <v>122.20911802682363</v>
      </c>
    </row>
    <row r="393" spans="1:6" hidden="1" x14ac:dyDescent="0.25">
      <c r="A393" s="1" t="s">
        <v>63</v>
      </c>
      <c r="B393" t="s">
        <v>404</v>
      </c>
      <c r="C393" s="1" t="s">
        <v>61</v>
      </c>
      <c r="D393" s="4">
        <v>18</v>
      </c>
      <c r="E393" s="18">
        <v>87.774152999473841</v>
      </c>
      <c r="F393" s="5">
        <v>1579.9347539905291</v>
      </c>
    </row>
    <row r="394" spans="1:6" hidden="1" x14ac:dyDescent="0.25">
      <c r="A394" s="1" t="s">
        <v>63</v>
      </c>
      <c r="B394" t="s">
        <v>405</v>
      </c>
      <c r="C394" s="1" t="s">
        <v>61</v>
      </c>
      <c r="D394" s="4">
        <v>18</v>
      </c>
      <c r="E394" s="18">
        <v>176.93588869321059</v>
      </c>
      <c r="F394" s="5">
        <v>3184.8459964777903</v>
      </c>
    </row>
    <row r="395" spans="1:6" hidden="1" x14ac:dyDescent="0.25">
      <c r="A395" s="1" t="s">
        <v>63</v>
      </c>
      <c r="B395" t="s">
        <v>406</v>
      </c>
      <c r="C395" s="1" t="s">
        <v>9</v>
      </c>
      <c r="D395" s="4">
        <v>11</v>
      </c>
      <c r="E395" s="18">
        <v>35.644326091156891</v>
      </c>
      <c r="F395" s="5">
        <v>392.0875870027258</v>
      </c>
    </row>
    <row r="396" spans="1:6" hidden="1" x14ac:dyDescent="0.25">
      <c r="A396" s="1" t="s">
        <v>63</v>
      </c>
      <c r="B396" t="s">
        <v>407</v>
      </c>
      <c r="C396" s="1" t="s">
        <v>9</v>
      </c>
      <c r="D396" s="4">
        <v>30</v>
      </c>
      <c r="E396" s="18">
        <v>184.29</v>
      </c>
      <c r="F396" s="5">
        <v>5528.7</v>
      </c>
    </row>
    <row r="397" spans="1:6" hidden="1" x14ac:dyDescent="0.25">
      <c r="A397" s="1" t="s">
        <v>63</v>
      </c>
      <c r="B397" t="s">
        <v>408</v>
      </c>
      <c r="C397" s="1" t="s">
        <v>9</v>
      </c>
      <c r="D397" s="4">
        <v>5</v>
      </c>
      <c r="E397" s="18">
        <v>690</v>
      </c>
      <c r="F397" s="5">
        <v>3450</v>
      </c>
    </row>
    <row r="398" spans="1:6" hidden="1" x14ac:dyDescent="0.25">
      <c r="A398" s="1" t="s">
        <v>63</v>
      </c>
      <c r="B398" t="s">
        <v>409</v>
      </c>
      <c r="C398" s="1" t="s">
        <v>9</v>
      </c>
      <c r="D398" s="4">
        <v>10</v>
      </c>
      <c r="E398" s="18">
        <v>126.09</v>
      </c>
      <c r="F398" s="5">
        <v>1260.9000000000001</v>
      </c>
    </row>
    <row r="399" spans="1:6" hidden="1" x14ac:dyDescent="0.25">
      <c r="A399" s="1" t="s">
        <v>63</v>
      </c>
      <c r="B399" t="s">
        <v>410</v>
      </c>
      <c r="C399" s="1" t="s">
        <v>9</v>
      </c>
      <c r="D399" s="4">
        <v>10</v>
      </c>
      <c r="E399" s="18">
        <v>370</v>
      </c>
      <c r="F399" s="5">
        <v>3700</v>
      </c>
    </row>
    <row r="400" spans="1:6" hidden="1" x14ac:dyDescent="0.25">
      <c r="A400" s="1" t="s">
        <v>63</v>
      </c>
      <c r="B400" t="s">
        <v>411</v>
      </c>
      <c r="C400" s="1" t="s">
        <v>9</v>
      </c>
      <c r="D400" s="4">
        <v>5</v>
      </c>
      <c r="E400" s="18">
        <v>49.647454198397099</v>
      </c>
      <c r="F400" s="5">
        <v>248.2372709919855</v>
      </c>
    </row>
    <row r="401" spans="1:6" hidden="1" x14ac:dyDescent="0.25">
      <c r="A401" s="1" t="s">
        <v>63</v>
      </c>
      <c r="B401" t="s">
        <v>412</v>
      </c>
      <c r="C401" s="1" t="s">
        <v>9</v>
      </c>
      <c r="D401" s="4">
        <v>32</v>
      </c>
      <c r="E401" s="18">
        <v>57.285524075073575</v>
      </c>
      <c r="F401" s="5">
        <v>1833.1367704023544</v>
      </c>
    </row>
    <row r="402" spans="1:6" hidden="1" x14ac:dyDescent="0.25">
      <c r="A402" s="1" t="s">
        <v>63</v>
      </c>
      <c r="B402" t="s">
        <v>413</v>
      </c>
      <c r="C402" s="1" t="s">
        <v>9</v>
      </c>
      <c r="D402" s="4">
        <v>3</v>
      </c>
      <c r="E402" s="18">
        <v>129.8471879035001</v>
      </c>
      <c r="F402" s="5">
        <v>389.54156371050033</v>
      </c>
    </row>
    <row r="403" spans="1:6" hidden="1" x14ac:dyDescent="0.25">
      <c r="A403" s="1" t="s">
        <v>63</v>
      </c>
      <c r="B403" t="s">
        <v>414</v>
      </c>
      <c r="C403" s="1" t="s">
        <v>9</v>
      </c>
      <c r="D403" s="4">
        <v>2</v>
      </c>
      <c r="E403" s="18">
        <v>152.76139753352953</v>
      </c>
      <c r="F403" s="5">
        <v>305.52279506705906</v>
      </c>
    </row>
    <row r="404" spans="1:6" hidden="1" x14ac:dyDescent="0.25">
      <c r="A404" s="1" t="s">
        <v>63</v>
      </c>
      <c r="B404" t="s">
        <v>415</v>
      </c>
      <c r="C404" s="1" t="s">
        <v>9</v>
      </c>
      <c r="D404" s="4">
        <v>3</v>
      </c>
      <c r="E404" s="18">
        <v>124.75514131904913</v>
      </c>
      <c r="F404" s="5">
        <v>374.26542395714739</v>
      </c>
    </row>
    <row r="405" spans="1:6" hidden="1" x14ac:dyDescent="0.25">
      <c r="A405" s="1" t="s">
        <v>63</v>
      </c>
      <c r="B405" t="s">
        <v>416</v>
      </c>
      <c r="C405" s="1" t="s">
        <v>9</v>
      </c>
      <c r="D405" s="4">
        <v>3</v>
      </c>
      <c r="E405" s="18">
        <v>655.60099774806417</v>
      </c>
      <c r="F405" s="5">
        <v>1966.8029932441925</v>
      </c>
    </row>
    <row r="406" spans="1:6" hidden="1" x14ac:dyDescent="0.25">
      <c r="A406" s="1" t="s">
        <v>63</v>
      </c>
      <c r="B406" t="s">
        <v>417</v>
      </c>
      <c r="C406" s="1" t="s">
        <v>9</v>
      </c>
      <c r="D406" s="4">
        <v>9</v>
      </c>
      <c r="E406" s="18">
        <v>62.377570659524565</v>
      </c>
      <c r="F406" s="5">
        <v>561.39813593572103</v>
      </c>
    </row>
    <row r="407" spans="1:6" hidden="1" x14ac:dyDescent="0.25">
      <c r="A407" s="1" t="s">
        <v>63</v>
      </c>
      <c r="B407" t="s">
        <v>418</v>
      </c>
      <c r="C407" s="1" t="s">
        <v>9</v>
      </c>
      <c r="D407" s="4">
        <v>4</v>
      </c>
      <c r="E407" s="18">
        <v>66.196605597862799</v>
      </c>
      <c r="F407" s="5">
        <v>264.7864223914512</v>
      </c>
    </row>
    <row r="408" spans="1:6" hidden="1" x14ac:dyDescent="0.25">
      <c r="A408" s="1" t="s">
        <v>63</v>
      </c>
      <c r="B408" t="s">
        <v>419</v>
      </c>
      <c r="C408" s="1" t="s">
        <v>9</v>
      </c>
      <c r="D408" s="4">
        <v>26</v>
      </c>
      <c r="E408" s="18">
        <v>40.736372675607875</v>
      </c>
      <c r="F408" s="5">
        <v>1059.1456895658048</v>
      </c>
    </row>
    <row r="409" spans="1:6" hidden="1" x14ac:dyDescent="0.25">
      <c r="A409" s="1" t="s">
        <v>63</v>
      </c>
      <c r="B409" t="s">
        <v>420</v>
      </c>
      <c r="C409" s="1" t="s">
        <v>9</v>
      </c>
      <c r="D409" s="4">
        <v>25</v>
      </c>
      <c r="E409" s="18">
        <v>42.009384321720624</v>
      </c>
      <c r="F409" s="5">
        <v>1050.2346080430157</v>
      </c>
    </row>
    <row r="410" spans="1:6" hidden="1" x14ac:dyDescent="0.25">
      <c r="A410" s="1" t="s">
        <v>22</v>
      </c>
      <c r="B410" t="s">
        <v>421</v>
      </c>
      <c r="C410" s="1" t="s">
        <v>9</v>
      </c>
      <c r="D410" s="4">
        <v>22</v>
      </c>
      <c r="E410" s="18">
        <v>31.825291152818654</v>
      </c>
      <c r="F410" s="5">
        <v>700.15640536201033</v>
      </c>
    </row>
    <row r="411" spans="1:6" hidden="1" x14ac:dyDescent="0.25">
      <c r="A411" s="1" t="s">
        <v>22</v>
      </c>
      <c r="B411" t="s">
        <v>422</v>
      </c>
      <c r="C411" s="1" t="s">
        <v>9</v>
      </c>
      <c r="D411" s="4">
        <v>17</v>
      </c>
      <c r="E411" s="18">
        <v>61.104559013411816</v>
      </c>
      <c r="F411" s="5">
        <v>1038.7775032280008</v>
      </c>
    </row>
    <row r="412" spans="1:6" hidden="1" x14ac:dyDescent="0.25">
      <c r="A412" s="1" t="s">
        <v>22</v>
      </c>
      <c r="B412" t="s">
        <v>423</v>
      </c>
      <c r="C412" s="1" t="s">
        <v>9</v>
      </c>
      <c r="D412" s="4">
        <v>170</v>
      </c>
      <c r="E412" s="18">
        <v>15.276139753352954</v>
      </c>
      <c r="F412" s="5">
        <v>2596.9437580700023</v>
      </c>
    </row>
    <row r="413" spans="1:6" hidden="1" x14ac:dyDescent="0.25">
      <c r="A413" s="1" t="s">
        <v>22</v>
      </c>
      <c r="B413" t="s">
        <v>424</v>
      </c>
      <c r="C413" s="1" t="s">
        <v>9</v>
      </c>
      <c r="D413" s="4">
        <v>4</v>
      </c>
      <c r="E413" s="18">
        <v>19.095174691691192</v>
      </c>
      <c r="F413" s="5">
        <v>76.380698766764766</v>
      </c>
    </row>
    <row r="414" spans="1:6" hidden="1" x14ac:dyDescent="0.25">
      <c r="A414" s="1" t="s">
        <v>22</v>
      </c>
      <c r="B414" t="s">
        <v>425</v>
      </c>
      <c r="C414" s="1" t="s">
        <v>9</v>
      </c>
      <c r="D414" s="4">
        <v>59</v>
      </c>
      <c r="E414" s="18">
        <v>496.47454198397099</v>
      </c>
      <c r="F414" s="5">
        <v>29291.997977054289</v>
      </c>
    </row>
    <row r="415" spans="1:6" hidden="1" x14ac:dyDescent="0.25">
      <c r="A415" s="1" t="s">
        <v>22</v>
      </c>
      <c r="B415" t="s">
        <v>426</v>
      </c>
      <c r="C415" s="1" t="s">
        <v>9</v>
      </c>
      <c r="D415" s="4">
        <v>3</v>
      </c>
      <c r="E415" s="18">
        <v>159.12645576409327</v>
      </c>
      <c r="F415" s="5">
        <v>477.37936729227977</v>
      </c>
    </row>
    <row r="416" spans="1:6" hidden="1" x14ac:dyDescent="0.25">
      <c r="A416" s="1" t="s">
        <v>22</v>
      </c>
      <c r="B416" t="s">
        <v>427</v>
      </c>
      <c r="C416" s="1" t="s">
        <v>9</v>
      </c>
      <c r="D416" s="4">
        <v>9</v>
      </c>
      <c r="E416" s="18">
        <v>280.06256214480413</v>
      </c>
      <c r="F416" s="5">
        <v>2520.5630593032374</v>
      </c>
    </row>
    <row r="417" spans="1:6" hidden="1" x14ac:dyDescent="0.25">
      <c r="A417" s="1" t="s">
        <v>22</v>
      </c>
      <c r="B417" t="s">
        <v>428</v>
      </c>
      <c r="C417" s="1" t="s">
        <v>9</v>
      </c>
      <c r="D417" s="4">
        <v>4</v>
      </c>
      <c r="E417" s="18">
        <v>11.457104815014715</v>
      </c>
      <c r="F417" s="5">
        <v>45.828419260058858</v>
      </c>
    </row>
    <row r="418" spans="1:6" x14ac:dyDescent="0.25">
      <c r="A418" s="1" t="s">
        <v>125</v>
      </c>
      <c r="B418" t="s">
        <v>429</v>
      </c>
      <c r="C418" s="1" t="s">
        <v>9</v>
      </c>
      <c r="D418" s="4">
        <v>3</v>
      </c>
      <c r="E418" s="18">
        <v>340</v>
      </c>
      <c r="F418" s="5">
        <v>1020</v>
      </c>
    </row>
    <row r="419" spans="1:6" hidden="1" x14ac:dyDescent="0.25">
      <c r="A419" s="1" t="s">
        <v>22</v>
      </c>
      <c r="B419" t="s">
        <v>430</v>
      </c>
      <c r="C419" s="1" t="s">
        <v>9</v>
      </c>
      <c r="D419" s="4">
        <v>16</v>
      </c>
      <c r="E419" s="18">
        <v>6.3650582305637302</v>
      </c>
      <c r="F419" s="5">
        <v>101.84093168901968</v>
      </c>
    </row>
    <row r="420" spans="1:6" hidden="1" x14ac:dyDescent="0.25">
      <c r="A420" s="1" t="s">
        <v>22</v>
      </c>
      <c r="B420" t="s">
        <v>431</v>
      </c>
      <c r="C420" s="1" t="s">
        <v>9</v>
      </c>
      <c r="D420" s="4">
        <v>4</v>
      </c>
      <c r="E420" s="18">
        <v>18.45866886863482</v>
      </c>
      <c r="F420" s="5">
        <v>73.834675474539281</v>
      </c>
    </row>
    <row r="421" spans="1:6" hidden="1" x14ac:dyDescent="0.25">
      <c r="A421" s="1" t="s">
        <v>63</v>
      </c>
      <c r="B421" t="s">
        <v>432</v>
      </c>
      <c r="C421" s="1" t="s">
        <v>9</v>
      </c>
      <c r="D421" s="4">
        <v>7</v>
      </c>
      <c r="E421" s="18">
        <v>90</v>
      </c>
      <c r="F421" s="5">
        <v>630</v>
      </c>
    </row>
    <row r="422" spans="1:6" hidden="1" x14ac:dyDescent="0.25">
      <c r="A422" s="1" t="s">
        <v>63</v>
      </c>
      <c r="B422" t="s">
        <v>433</v>
      </c>
      <c r="C422" s="1" t="s">
        <v>9</v>
      </c>
      <c r="D422" s="4">
        <v>7</v>
      </c>
      <c r="E422" s="18">
        <v>165.99</v>
      </c>
      <c r="F422" s="5">
        <v>1161.93</v>
      </c>
    </row>
    <row r="423" spans="1:6" hidden="1" x14ac:dyDescent="0.25">
      <c r="A423" s="1" t="s">
        <v>22</v>
      </c>
      <c r="B423" t="s">
        <v>434</v>
      </c>
      <c r="C423" s="1" t="s">
        <v>9</v>
      </c>
      <c r="D423" s="4">
        <v>6</v>
      </c>
      <c r="E423" s="18">
        <v>10.184093168901969</v>
      </c>
      <c r="F423" s="5">
        <v>61.104559013411816</v>
      </c>
    </row>
    <row r="424" spans="1:6" hidden="1" x14ac:dyDescent="0.25">
      <c r="A424" s="1" t="s">
        <v>22</v>
      </c>
      <c r="B424" t="s">
        <v>435</v>
      </c>
      <c r="C424" s="1" t="s">
        <v>9</v>
      </c>
      <c r="D424" s="4">
        <v>20</v>
      </c>
      <c r="E424" s="18">
        <v>63.014076482580933</v>
      </c>
      <c r="F424" s="5">
        <v>1260.2815296516187</v>
      </c>
    </row>
    <row r="425" spans="1:6" hidden="1" x14ac:dyDescent="0.25">
      <c r="A425" s="1" t="s">
        <v>22</v>
      </c>
      <c r="B425" t="s">
        <v>436</v>
      </c>
      <c r="C425" s="1" t="s">
        <v>9</v>
      </c>
      <c r="D425" s="4">
        <v>7</v>
      </c>
      <c r="E425" s="18">
        <v>229.1420963002943</v>
      </c>
      <c r="F425" s="5">
        <v>1603.9946741020601</v>
      </c>
    </row>
    <row r="426" spans="1:6" hidden="1" x14ac:dyDescent="0.25">
      <c r="A426" s="1" t="s">
        <v>22</v>
      </c>
      <c r="B426" t="s">
        <v>437</v>
      </c>
      <c r="C426" s="1" t="s">
        <v>9</v>
      </c>
      <c r="D426" s="4">
        <v>17</v>
      </c>
      <c r="E426" s="18">
        <v>61.104559013411816</v>
      </c>
      <c r="F426" s="5">
        <v>1038.7775032280008</v>
      </c>
    </row>
    <row r="427" spans="1:6" hidden="1" x14ac:dyDescent="0.25">
      <c r="A427" s="1" t="s">
        <v>22</v>
      </c>
      <c r="B427" t="s">
        <v>438</v>
      </c>
      <c r="C427" s="1" t="s">
        <v>9</v>
      </c>
      <c r="D427" s="4">
        <v>8</v>
      </c>
      <c r="E427" s="18">
        <v>155.307420825755</v>
      </c>
      <c r="F427" s="5">
        <v>1242.45936660604</v>
      </c>
    </row>
    <row r="428" spans="1:6" hidden="1" x14ac:dyDescent="0.25">
      <c r="A428" s="1" t="s">
        <v>22</v>
      </c>
      <c r="B428" t="s">
        <v>439</v>
      </c>
      <c r="C428" s="1" t="s">
        <v>9</v>
      </c>
      <c r="D428" s="4">
        <v>68</v>
      </c>
      <c r="E428" s="18">
        <v>12.73011646112746</v>
      </c>
      <c r="F428" s="5">
        <v>865.64791935666733</v>
      </c>
    </row>
    <row r="429" spans="1:6" hidden="1" x14ac:dyDescent="0.25">
      <c r="A429" s="1" t="s">
        <v>22</v>
      </c>
      <c r="B429" t="s">
        <v>440</v>
      </c>
      <c r="C429" s="1" t="s">
        <v>9</v>
      </c>
      <c r="D429" s="4">
        <v>20</v>
      </c>
      <c r="E429" s="18">
        <v>13.748525778017658</v>
      </c>
      <c r="F429" s="5">
        <v>274.97051556035319</v>
      </c>
    </row>
    <row r="430" spans="1:6" hidden="1" x14ac:dyDescent="0.25">
      <c r="A430" s="1" t="s">
        <v>22</v>
      </c>
      <c r="B430" t="s">
        <v>441</v>
      </c>
      <c r="C430" s="1" t="s">
        <v>9</v>
      </c>
      <c r="D430" s="4">
        <v>71</v>
      </c>
      <c r="E430" s="18">
        <v>15.276139753352954</v>
      </c>
      <c r="F430" s="5">
        <v>1084.6059224880598</v>
      </c>
    </row>
    <row r="431" spans="1:6" hidden="1" x14ac:dyDescent="0.25">
      <c r="A431" s="1" t="s">
        <v>22</v>
      </c>
      <c r="B431" t="s">
        <v>442</v>
      </c>
      <c r="C431" s="1" t="s">
        <v>9</v>
      </c>
      <c r="D431" s="4">
        <v>3</v>
      </c>
      <c r="E431" s="18">
        <v>67.469617243975549</v>
      </c>
      <c r="F431" s="5">
        <v>202.40885173192663</v>
      </c>
    </row>
    <row r="432" spans="1:6" hidden="1" x14ac:dyDescent="0.25">
      <c r="A432" s="1" t="s">
        <v>22</v>
      </c>
      <c r="B432" t="s">
        <v>443</v>
      </c>
      <c r="C432" s="1" t="s">
        <v>9</v>
      </c>
      <c r="D432" s="4">
        <v>4</v>
      </c>
      <c r="E432" s="18">
        <v>101.84093168901968</v>
      </c>
      <c r="F432" s="5">
        <v>407.36372675607873</v>
      </c>
    </row>
    <row r="433" spans="1:6" hidden="1" x14ac:dyDescent="0.25">
      <c r="A433" s="1" t="s">
        <v>22</v>
      </c>
      <c r="B433" t="s">
        <v>444</v>
      </c>
      <c r="C433" s="1" t="s">
        <v>9</v>
      </c>
      <c r="D433" s="4">
        <v>17</v>
      </c>
      <c r="E433" s="18">
        <v>20.368186337803937</v>
      </c>
      <c r="F433" s="5">
        <v>346.25916774266693</v>
      </c>
    </row>
    <row r="434" spans="1:6" hidden="1" x14ac:dyDescent="0.25">
      <c r="A434" s="1" t="s">
        <v>22</v>
      </c>
      <c r="B434" t="s">
        <v>445</v>
      </c>
      <c r="C434" s="1" t="s">
        <v>9</v>
      </c>
      <c r="D434" s="4">
        <v>17</v>
      </c>
      <c r="E434" s="18">
        <v>49.634724081935971</v>
      </c>
      <c r="F434" s="5">
        <v>843.79030939291147</v>
      </c>
    </row>
    <row r="435" spans="1:6" hidden="1" x14ac:dyDescent="0.25">
      <c r="A435" s="1" t="s">
        <v>22</v>
      </c>
      <c r="B435" t="s">
        <v>59</v>
      </c>
      <c r="C435" s="1" t="s">
        <v>9</v>
      </c>
      <c r="D435" s="4">
        <v>84</v>
      </c>
      <c r="E435" s="18">
        <v>99.294908396794199</v>
      </c>
      <c r="F435" s="5">
        <v>8340.7723053307127</v>
      </c>
    </row>
    <row r="436" spans="1:6" hidden="1" x14ac:dyDescent="0.25">
      <c r="A436" s="1" t="s">
        <v>22</v>
      </c>
      <c r="B436" t="s">
        <v>446</v>
      </c>
      <c r="C436" s="1" t="s">
        <v>9</v>
      </c>
      <c r="D436" s="4">
        <v>4</v>
      </c>
      <c r="E436" s="18">
        <v>70.015640536201033</v>
      </c>
      <c r="F436" s="5">
        <v>280.06256214480413</v>
      </c>
    </row>
    <row r="437" spans="1:6" hidden="1" x14ac:dyDescent="0.25">
      <c r="A437" s="1" t="s">
        <v>22</v>
      </c>
      <c r="B437" t="s">
        <v>447</v>
      </c>
      <c r="C437" s="1" t="s">
        <v>9</v>
      </c>
      <c r="D437" s="4">
        <v>14</v>
      </c>
      <c r="E437" s="18">
        <v>100.49153934414018</v>
      </c>
      <c r="F437" s="5">
        <v>1406.8815508179625</v>
      </c>
    </row>
    <row r="438" spans="1:6" hidden="1" x14ac:dyDescent="0.25">
      <c r="A438" s="1" t="s">
        <v>22</v>
      </c>
      <c r="B438" t="s">
        <v>60</v>
      </c>
      <c r="C438" s="1" t="s">
        <v>9</v>
      </c>
      <c r="D438" s="4">
        <v>15</v>
      </c>
      <c r="E438" s="18">
        <v>17.312958387133346</v>
      </c>
      <c r="F438" s="5">
        <v>259.6943758070002</v>
      </c>
    </row>
    <row r="439" spans="1:6" hidden="1" x14ac:dyDescent="0.25">
      <c r="A439" s="1" t="s">
        <v>11</v>
      </c>
      <c r="B439" t="s">
        <v>448</v>
      </c>
      <c r="C439" s="1" t="s">
        <v>9</v>
      </c>
      <c r="D439" s="4">
        <v>17</v>
      </c>
      <c r="E439" s="18">
        <v>39.463361029495132</v>
      </c>
      <c r="F439" s="5">
        <v>670.87713750141722</v>
      </c>
    </row>
    <row r="440" spans="1:6" hidden="1" x14ac:dyDescent="0.25">
      <c r="A440" s="1" t="s">
        <v>11</v>
      </c>
      <c r="B440" t="s">
        <v>423</v>
      </c>
      <c r="C440" s="1" t="s">
        <v>9</v>
      </c>
      <c r="D440" s="4">
        <v>29</v>
      </c>
      <c r="E440" s="18">
        <v>19.095174691691192</v>
      </c>
      <c r="F440" s="5">
        <v>553.76006605904456</v>
      </c>
    </row>
    <row r="441" spans="1:6" hidden="1" x14ac:dyDescent="0.25">
      <c r="A441" s="1" t="s">
        <v>11</v>
      </c>
      <c r="B441" t="s">
        <v>449</v>
      </c>
      <c r="C441" s="1" t="s">
        <v>9</v>
      </c>
      <c r="D441" s="4">
        <v>3</v>
      </c>
      <c r="E441" s="18">
        <v>235.88905802469188</v>
      </c>
      <c r="F441" s="5">
        <v>707.66717407407566</v>
      </c>
    </row>
    <row r="442" spans="1:6" hidden="1" x14ac:dyDescent="0.25">
      <c r="A442" s="1" t="s">
        <v>11</v>
      </c>
      <c r="B442" t="s">
        <v>425</v>
      </c>
      <c r="C442" s="1" t="s">
        <v>9</v>
      </c>
      <c r="D442" s="4">
        <v>5</v>
      </c>
      <c r="E442" s="18">
        <v>350.07820268100522</v>
      </c>
      <c r="F442" s="5">
        <v>1750.3910134050261</v>
      </c>
    </row>
    <row r="443" spans="1:6" hidden="1" x14ac:dyDescent="0.25">
      <c r="A443" s="1" t="s">
        <v>11</v>
      </c>
      <c r="B443" t="s">
        <v>450</v>
      </c>
      <c r="C443" s="1" t="s">
        <v>9</v>
      </c>
      <c r="D443" s="4">
        <v>24</v>
      </c>
      <c r="E443" s="18">
        <v>44.555407613946116</v>
      </c>
      <c r="F443" s="5">
        <v>1069.3297827347069</v>
      </c>
    </row>
    <row r="444" spans="1:6" hidden="1" x14ac:dyDescent="0.25">
      <c r="A444" s="1" t="s">
        <v>11</v>
      </c>
      <c r="B444" t="s">
        <v>451</v>
      </c>
      <c r="C444" s="1" t="s">
        <v>9</v>
      </c>
      <c r="D444" s="4">
        <v>8</v>
      </c>
      <c r="E444" s="18">
        <v>203.51637186404474</v>
      </c>
      <c r="F444" s="5">
        <v>1628.1309749123579</v>
      </c>
    </row>
    <row r="445" spans="1:6" hidden="1" x14ac:dyDescent="0.25">
      <c r="A445" s="1" t="s">
        <v>11</v>
      </c>
      <c r="B445" t="s">
        <v>452</v>
      </c>
      <c r="C445" s="1" t="s">
        <v>9</v>
      </c>
      <c r="D445" s="4">
        <v>5</v>
      </c>
      <c r="E445" s="18">
        <v>83.993308410518992</v>
      </c>
      <c r="F445" s="5">
        <v>419.96654205259495</v>
      </c>
    </row>
    <row r="446" spans="1:6" hidden="1" x14ac:dyDescent="0.25">
      <c r="A446" s="1" t="s">
        <v>11</v>
      </c>
      <c r="B446" t="s">
        <v>55</v>
      </c>
      <c r="C446" s="1" t="s">
        <v>9</v>
      </c>
      <c r="D446" s="4">
        <v>14</v>
      </c>
      <c r="E446" s="18">
        <v>25.460232922254921</v>
      </c>
      <c r="F446" s="5">
        <v>356.44326091156887</v>
      </c>
    </row>
    <row r="447" spans="1:6" hidden="1" x14ac:dyDescent="0.25">
      <c r="A447" s="1" t="s">
        <v>11</v>
      </c>
      <c r="B447" t="s">
        <v>453</v>
      </c>
      <c r="C447" s="1" t="s">
        <v>9</v>
      </c>
      <c r="D447" s="4">
        <v>22</v>
      </c>
      <c r="E447" s="18">
        <v>12.73011646112746</v>
      </c>
      <c r="F447" s="5">
        <v>280.06256214480413</v>
      </c>
    </row>
    <row r="448" spans="1:6" hidden="1" x14ac:dyDescent="0.25">
      <c r="A448" s="1" t="s">
        <v>11</v>
      </c>
      <c r="B448" t="s">
        <v>454</v>
      </c>
      <c r="C448" s="1" t="s">
        <v>9</v>
      </c>
      <c r="D448" s="4">
        <v>32</v>
      </c>
      <c r="E448" s="18">
        <v>42.009384321720624</v>
      </c>
      <c r="F448" s="5">
        <v>1344.30029829506</v>
      </c>
    </row>
    <row r="449" spans="1:6" hidden="1" x14ac:dyDescent="0.25">
      <c r="A449" s="1" t="s">
        <v>11</v>
      </c>
      <c r="B449" t="s">
        <v>455</v>
      </c>
      <c r="C449" s="1" t="s">
        <v>9</v>
      </c>
      <c r="D449" s="4">
        <v>10</v>
      </c>
      <c r="E449" s="18">
        <v>28.642762037536787</v>
      </c>
      <c r="F449" s="5">
        <v>286.42762037536789</v>
      </c>
    </row>
    <row r="450" spans="1:6" hidden="1" x14ac:dyDescent="0.25">
      <c r="A450" s="1" t="s">
        <v>11</v>
      </c>
      <c r="B450" t="s">
        <v>456</v>
      </c>
      <c r="C450" s="1" t="s">
        <v>9</v>
      </c>
      <c r="D450" s="4">
        <v>6</v>
      </c>
      <c r="E450" s="18">
        <v>152.76139753352953</v>
      </c>
      <c r="F450" s="5">
        <v>916.56838520117719</v>
      </c>
    </row>
    <row r="451" spans="1:6" hidden="1" x14ac:dyDescent="0.25">
      <c r="A451" s="1" t="s">
        <v>11</v>
      </c>
      <c r="B451" t="s">
        <v>439</v>
      </c>
      <c r="C451" s="1" t="s">
        <v>9</v>
      </c>
      <c r="D451" s="4">
        <v>6</v>
      </c>
      <c r="E451" s="18">
        <v>12.73011646112746</v>
      </c>
      <c r="F451" s="5">
        <v>76.380698766764766</v>
      </c>
    </row>
    <row r="452" spans="1:6" hidden="1" x14ac:dyDescent="0.25">
      <c r="A452" s="1" t="s">
        <v>11</v>
      </c>
      <c r="B452" t="s">
        <v>457</v>
      </c>
      <c r="C452" s="1" t="s">
        <v>9</v>
      </c>
      <c r="D452" s="4">
        <v>212</v>
      </c>
      <c r="E452" s="18">
        <v>63.650582305637307</v>
      </c>
      <c r="F452" s="5">
        <v>13493.923448795109</v>
      </c>
    </row>
    <row r="453" spans="1:6" hidden="1" x14ac:dyDescent="0.25">
      <c r="A453" s="1" t="s">
        <v>11</v>
      </c>
      <c r="B453" t="s">
        <v>458</v>
      </c>
      <c r="C453" s="1" t="s">
        <v>9</v>
      </c>
      <c r="D453" s="4">
        <v>5</v>
      </c>
      <c r="E453" s="18">
        <v>15.276139753352954</v>
      </c>
      <c r="F453" s="5">
        <v>76.380698766764766</v>
      </c>
    </row>
    <row r="454" spans="1:6" hidden="1" x14ac:dyDescent="0.25">
      <c r="A454" s="1" t="s">
        <v>11</v>
      </c>
      <c r="B454" t="s">
        <v>459</v>
      </c>
      <c r="C454" s="1" t="s">
        <v>9</v>
      </c>
      <c r="D454" s="4">
        <v>6</v>
      </c>
      <c r="E454" s="18">
        <v>66.069304433251517</v>
      </c>
      <c r="F454" s="5">
        <v>396.4158265995091</v>
      </c>
    </row>
    <row r="455" spans="1:6" hidden="1" x14ac:dyDescent="0.25">
      <c r="A455" s="1" t="s">
        <v>11</v>
      </c>
      <c r="B455" t="s">
        <v>59</v>
      </c>
      <c r="C455" s="1" t="s">
        <v>9</v>
      </c>
      <c r="D455" s="4">
        <v>98</v>
      </c>
      <c r="E455" s="18">
        <v>40.736372675607875</v>
      </c>
      <c r="F455" s="5">
        <v>3992.1645222095717</v>
      </c>
    </row>
    <row r="456" spans="1:6" hidden="1" x14ac:dyDescent="0.25">
      <c r="A456" s="1" t="s">
        <v>11</v>
      </c>
      <c r="B456" t="s">
        <v>460</v>
      </c>
      <c r="C456" s="1" t="s">
        <v>9</v>
      </c>
      <c r="D456" s="4">
        <v>11</v>
      </c>
      <c r="E456" s="18">
        <v>24.82372709919855</v>
      </c>
      <c r="F456" s="5">
        <v>273.06099809118405</v>
      </c>
    </row>
    <row r="457" spans="1:6" hidden="1" x14ac:dyDescent="0.25">
      <c r="A457" s="1" t="s">
        <v>11</v>
      </c>
      <c r="B457" t="s">
        <v>461</v>
      </c>
      <c r="C457" s="1" t="s">
        <v>9</v>
      </c>
      <c r="D457" s="4">
        <v>13</v>
      </c>
      <c r="E457" s="18">
        <v>22.914209630029429</v>
      </c>
      <c r="F457" s="5">
        <v>297.8847251903826</v>
      </c>
    </row>
    <row r="458" spans="1:6" hidden="1" x14ac:dyDescent="0.25">
      <c r="A458" s="1" t="s">
        <v>11</v>
      </c>
      <c r="B458" t="s">
        <v>462</v>
      </c>
      <c r="C458" s="1" t="s">
        <v>9</v>
      </c>
      <c r="D458" s="4">
        <v>155</v>
      </c>
      <c r="E458" s="18">
        <v>11.457104815014715</v>
      </c>
      <c r="F458" s="5">
        <v>1775.8512463272807</v>
      </c>
    </row>
    <row r="459" spans="1:6" hidden="1" x14ac:dyDescent="0.25">
      <c r="A459" s="1" t="s">
        <v>11</v>
      </c>
      <c r="B459" t="s">
        <v>463</v>
      </c>
      <c r="C459" s="1" t="s">
        <v>9</v>
      </c>
      <c r="D459" s="4">
        <v>3</v>
      </c>
      <c r="E459" s="18">
        <v>45.191913437002491</v>
      </c>
      <c r="F459" s="5">
        <v>135.57574031100748</v>
      </c>
    </row>
    <row r="460" spans="1:6" hidden="1" x14ac:dyDescent="0.25">
      <c r="A460" s="1" t="s">
        <v>123</v>
      </c>
      <c r="B460" t="s">
        <v>464</v>
      </c>
      <c r="C460" s="1" t="s">
        <v>9</v>
      </c>
      <c r="D460" s="4">
        <v>5</v>
      </c>
      <c r="E460" s="18">
        <v>45.828419260058858</v>
      </c>
      <c r="F460" s="5">
        <v>229.1420963002943</v>
      </c>
    </row>
    <row r="461" spans="1:6" hidden="1" x14ac:dyDescent="0.25">
      <c r="A461" s="1" t="s">
        <v>123</v>
      </c>
      <c r="B461" t="s">
        <v>425</v>
      </c>
      <c r="C461" s="1" t="s">
        <v>9</v>
      </c>
      <c r="D461" s="4">
        <v>3</v>
      </c>
      <c r="E461" s="18">
        <v>496.47454198397099</v>
      </c>
      <c r="F461" s="5">
        <v>1489.423625951913</v>
      </c>
    </row>
    <row r="462" spans="1:6" hidden="1" x14ac:dyDescent="0.25">
      <c r="A462" s="1" t="s">
        <v>123</v>
      </c>
      <c r="B462" t="s">
        <v>465</v>
      </c>
      <c r="C462" s="1" t="s">
        <v>9</v>
      </c>
      <c r="D462" s="4">
        <v>10</v>
      </c>
      <c r="E462" s="18">
        <v>26.096738745311296</v>
      </c>
      <c r="F462" s="5">
        <v>260.96738745311296</v>
      </c>
    </row>
    <row r="463" spans="1:6" hidden="1" x14ac:dyDescent="0.25">
      <c r="A463" s="1" t="s">
        <v>123</v>
      </c>
      <c r="B463" t="s">
        <v>426</v>
      </c>
      <c r="C463" s="1" t="s">
        <v>9</v>
      </c>
      <c r="D463" s="4">
        <v>3</v>
      </c>
      <c r="E463" s="18">
        <v>394.50630913033996</v>
      </c>
      <c r="F463" s="5">
        <v>1183.5189273910198</v>
      </c>
    </row>
    <row r="464" spans="1:6" hidden="1" x14ac:dyDescent="0.25">
      <c r="A464" s="1" t="s">
        <v>63</v>
      </c>
      <c r="B464" t="s">
        <v>466</v>
      </c>
      <c r="C464" s="1" t="s">
        <v>9</v>
      </c>
      <c r="D464" s="4">
        <v>19</v>
      </c>
      <c r="E464" s="18">
        <v>2219.63</v>
      </c>
      <c r="F464" s="5">
        <v>42172.97</v>
      </c>
    </row>
    <row r="465" spans="1:6" hidden="1" x14ac:dyDescent="0.25">
      <c r="A465" s="1" t="s">
        <v>123</v>
      </c>
      <c r="B465" t="s">
        <v>427</v>
      </c>
      <c r="C465" s="1" t="s">
        <v>9</v>
      </c>
      <c r="D465" s="4">
        <v>3</v>
      </c>
      <c r="E465" s="18">
        <v>165.491513994657</v>
      </c>
      <c r="F465" s="5">
        <v>496.47454198397099</v>
      </c>
    </row>
    <row r="466" spans="1:6" hidden="1" x14ac:dyDescent="0.25">
      <c r="A466" s="1" t="s">
        <v>123</v>
      </c>
      <c r="B466" t="s">
        <v>467</v>
      </c>
      <c r="C466" s="1" t="s">
        <v>9</v>
      </c>
      <c r="D466" s="4">
        <v>1</v>
      </c>
      <c r="E466" s="18">
        <v>78.926722058990265</v>
      </c>
      <c r="F466" s="5">
        <v>78.926722058990265</v>
      </c>
    </row>
    <row r="467" spans="1:6" hidden="1" x14ac:dyDescent="0.25">
      <c r="A467" s="1" t="s">
        <v>123</v>
      </c>
      <c r="B467" t="s">
        <v>468</v>
      </c>
      <c r="C467" s="1" t="s">
        <v>9</v>
      </c>
      <c r="D467" s="4">
        <v>3</v>
      </c>
      <c r="E467" s="18">
        <v>271.1514806220149</v>
      </c>
      <c r="F467" s="5">
        <v>813.4544418660447</v>
      </c>
    </row>
    <row r="468" spans="1:6" hidden="1" x14ac:dyDescent="0.25">
      <c r="A468" s="1" t="s">
        <v>123</v>
      </c>
      <c r="B468" t="s">
        <v>59</v>
      </c>
      <c r="C468" s="1" t="s">
        <v>9</v>
      </c>
      <c r="D468" s="4">
        <v>4</v>
      </c>
      <c r="E468" s="18">
        <v>57.285524075073575</v>
      </c>
      <c r="F468" s="5">
        <v>229.1420963002943</v>
      </c>
    </row>
    <row r="469" spans="1:6" hidden="1" x14ac:dyDescent="0.25">
      <c r="A469" s="1" t="s">
        <v>123</v>
      </c>
      <c r="B469" t="s">
        <v>469</v>
      </c>
      <c r="C469" s="1" t="s">
        <v>9</v>
      </c>
      <c r="D469" s="4">
        <v>5</v>
      </c>
      <c r="E469" s="18">
        <v>38.190349383382383</v>
      </c>
      <c r="F469" s="5">
        <v>190.95174691691193</v>
      </c>
    </row>
    <row r="470" spans="1:6" hidden="1" x14ac:dyDescent="0.25">
      <c r="A470" s="1" t="s">
        <v>123</v>
      </c>
      <c r="B470" t="s">
        <v>463</v>
      </c>
      <c r="C470" s="1" t="s">
        <v>9</v>
      </c>
      <c r="D470" s="4">
        <v>2</v>
      </c>
      <c r="E470" s="18">
        <v>61.104559013411816</v>
      </c>
      <c r="F470" s="5">
        <v>122.20911802682363</v>
      </c>
    </row>
    <row r="471" spans="1:6" hidden="1" x14ac:dyDescent="0.25">
      <c r="A471" s="1" t="s">
        <v>18</v>
      </c>
      <c r="B471" t="s">
        <v>470</v>
      </c>
      <c r="C471" s="1" t="s">
        <v>9</v>
      </c>
      <c r="D471" s="4">
        <v>3</v>
      </c>
      <c r="E471" s="18">
        <v>99.294908396794199</v>
      </c>
      <c r="F471" s="5">
        <v>297.8847251903826</v>
      </c>
    </row>
    <row r="472" spans="1:6" hidden="1" x14ac:dyDescent="0.25">
      <c r="A472" s="1" t="s">
        <v>18</v>
      </c>
      <c r="B472" t="s">
        <v>471</v>
      </c>
      <c r="C472" s="1" t="s">
        <v>9</v>
      </c>
      <c r="D472" s="4">
        <v>10</v>
      </c>
      <c r="E472" s="18">
        <v>70.015640536201033</v>
      </c>
      <c r="F472" s="5">
        <v>700.15640536201033</v>
      </c>
    </row>
    <row r="473" spans="1:6" hidden="1" x14ac:dyDescent="0.25">
      <c r="A473" s="1" t="s">
        <v>18</v>
      </c>
      <c r="B473" t="s">
        <v>472</v>
      </c>
      <c r="C473" s="1" t="s">
        <v>9</v>
      </c>
      <c r="D473" s="4">
        <v>4</v>
      </c>
      <c r="E473" s="18">
        <v>356.44326091156893</v>
      </c>
      <c r="F473" s="5">
        <v>1425.7730436462757</v>
      </c>
    </row>
    <row r="474" spans="1:6" hidden="1" x14ac:dyDescent="0.25">
      <c r="A474" s="1" t="s">
        <v>18</v>
      </c>
      <c r="B474" t="s">
        <v>473</v>
      </c>
      <c r="C474" s="1" t="s">
        <v>9</v>
      </c>
      <c r="D474" s="4">
        <v>3</v>
      </c>
      <c r="E474" s="18">
        <v>386.9955404182748</v>
      </c>
      <c r="F474" s="5">
        <v>1160.9866212548245</v>
      </c>
    </row>
    <row r="475" spans="1:6" hidden="1" x14ac:dyDescent="0.25">
      <c r="A475" s="1" t="s">
        <v>18</v>
      </c>
      <c r="B475" t="s">
        <v>474</v>
      </c>
      <c r="C475" s="1" t="s">
        <v>9</v>
      </c>
      <c r="D475" s="4">
        <v>3</v>
      </c>
      <c r="E475" s="18">
        <v>404.81770346385321</v>
      </c>
      <c r="F475" s="5">
        <v>1214.4531103915597</v>
      </c>
    </row>
    <row r="476" spans="1:6" hidden="1" x14ac:dyDescent="0.25">
      <c r="A476" s="1" t="s">
        <v>63</v>
      </c>
      <c r="B476" t="s">
        <v>475</v>
      </c>
      <c r="C476" s="1" t="s">
        <v>9</v>
      </c>
      <c r="D476" s="4">
        <v>14</v>
      </c>
      <c r="E476" s="18">
        <v>1169.99</v>
      </c>
      <c r="F476" s="5">
        <v>16379.86</v>
      </c>
    </row>
    <row r="477" spans="1:6" hidden="1" x14ac:dyDescent="0.25">
      <c r="A477" s="1" t="s">
        <v>63</v>
      </c>
      <c r="B477" t="s">
        <v>476</v>
      </c>
      <c r="C477" s="1" t="s">
        <v>9</v>
      </c>
      <c r="D477" s="4">
        <v>7</v>
      </c>
      <c r="E477" s="18">
        <v>12.99</v>
      </c>
      <c r="F477" s="5">
        <v>90.93</v>
      </c>
    </row>
    <row r="478" spans="1:6" hidden="1" x14ac:dyDescent="0.25">
      <c r="A478" s="1" t="s">
        <v>63</v>
      </c>
      <c r="B478" t="s">
        <v>477</v>
      </c>
      <c r="C478" s="1" t="s">
        <v>9</v>
      </c>
      <c r="D478" s="4">
        <v>3</v>
      </c>
      <c r="E478" s="18">
        <v>2389.9899999999998</v>
      </c>
      <c r="F478" s="5">
        <v>7169.9699999999993</v>
      </c>
    </row>
    <row r="479" spans="1:6" hidden="1" x14ac:dyDescent="0.25">
      <c r="A479" s="1" t="s">
        <v>63</v>
      </c>
      <c r="B479" t="s">
        <v>478</v>
      </c>
      <c r="C479" s="1" t="s">
        <v>9</v>
      </c>
      <c r="D479" s="4">
        <v>3</v>
      </c>
      <c r="E479" s="18">
        <v>118.485</v>
      </c>
      <c r="F479" s="5">
        <v>355.45499999999998</v>
      </c>
    </row>
    <row r="480" spans="1:6" hidden="1" x14ac:dyDescent="0.25">
      <c r="A480" s="1" t="s">
        <v>63</v>
      </c>
      <c r="B480" t="s">
        <v>479</v>
      </c>
      <c r="C480" s="1" t="s">
        <v>9</v>
      </c>
      <c r="D480" s="4">
        <v>5</v>
      </c>
      <c r="E480" s="18">
        <v>8</v>
      </c>
      <c r="F480" s="5">
        <v>40</v>
      </c>
    </row>
    <row r="481" spans="1:6" hidden="1" x14ac:dyDescent="0.25">
      <c r="A481" s="1" t="s">
        <v>63</v>
      </c>
      <c r="B481" t="s">
        <v>480</v>
      </c>
      <c r="C481" s="1" t="s">
        <v>9</v>
      </c>
      <c r="D481" s="4">
        <v>3</v>
      </c>
      <c r="E481" s="18">
        <v>360</v>
      </c>
      <c r="F481" s="5">
        <v>1080</v>
      </c>
    </row>
    <row r="482" spans="1:6" hidden="1" x14ac:dyDescent="0.25">
      <c r="A482" s="1" t="s">
        <v>63</v>
      </c>
      <c r="B482" t="s">
        <v>481</v>
      </c>
      <c r="C482" s="1" t="s">
        <v>9</v>
      </c>
      <c r="D482" s="4">
        <v>3</v>
      </c>
      <c r="E482" s="18">
        <v>577</v>
      </c>
      <c r="F482" s="5">
        <v>1731</v>
      </c>
    </row>
    <row r="483" spans="1:6" hidden="1" x14ac:dyDescent="0.25">
      <c r="A483" s="1" t="s">
        <v>63</v>
      </c>
      <c r="B483" t="s">
        <v>482</v>
      </c>
      <c r="C483" s="1" t="s">
        <v>9</v>
      </c>
      <c r="D483" s="4">
        <v>5</v>
      </c>
      <c r="E483" s="18">
        <v>300</v>
      </c>
      <c r="F483" s="5">
        <v>1500</v>
      </c>
    </row>
    <row r="484" spans="1:6" hidden="1" x14ac:dyDescent="0.25">
      <c r="A484" s="1" t="s">
        <v>63</v>
      </c>
      <c r="B484" t="s">
        <v>483</v>
      </c>
      <c r="C484" s="1" t="s">
        <v>9</v>
      </c>
      <c r="D484" s="4">
        <v>5</v>
      </c>
      <c r="E484" s="18">
        <v>375</v>
      </c>
      <c r="F484" s="5">
        <v>1875</v>
      </c>
    </row>
    <row r="485" spans="1:6" hidden="1" x14ac:dyDescent="0.25">
      <c r="A485" s="1" t="s">
        <v>63</v>
      </c>
      <c r="B485" t="s">
        <v>484</v>
      </c>
      <c r="C485" s="1" t="s">
        <v>9</v>
      </c>
      <c r="D485" s="4">
        <v>5</v>
      </c>
      <c r="E485" s="18">
        <v>2135.1999999999998</v>
      </c>
      <c r="F485" s="5">
        <v>10676</v>
      </c>
    </row>
    <row r="486" spans="1:6" hidden="1" x14ac:dyDescent="0.25">
      <c r="A486" s="1" t="s">
        <v>63</v>
      </c>
      <c r="B486" t="s">
        <v>485</v>
      </c>
      <c r="C486" s="1" t="s">
        <v>9</v>
      </c>
      <c r="D486" s="4">
        <v>5</v>
      </c>
      <c r="E486" s="18">
        <v>328</v>
      </c>
      <c r="F486" s="5">
        <v>1640</v>
      </c>
    </row>
    <row r="487" spans="1:6" hidden="1" x14ac:dyDescent="0.25">
      <c r="A487" s="1" t="s">
        <v>63</v>
      </c>
      <c r="B487" t="s">
        <v>486</v>
      </c>
      <c r="C487" s="1" t="s">
        <v>9</v>
      </c>
      <c r="D487" s="4">
        <v>5</v>
      </c>
      <c r="E487" s="18">
        <v>460</v>
      </c>
      <c r="F487" s="5">
        <v>2300</v>
      </c>
    </row>
    <row r="488" spans="1:6" hidden="1" x14ac:dyDescent="0.25">
      <c r="A488" s="1" t="s">
        <v>63</v>
      </c>
      <c r="B488" t="s">
        <v>487</v>
      </c>
      <c r="C488" s="1" t="s">
        <v>9</v>
      </c>
      <c r="D488" s="4">
        <v>5</v>
      </c>
      <c r="E488" s="18">
        <v>1095</v>
      </c>
      <c r="F488" s="5">
        <v>5475</v>
      </c>
    </row>
    <row r="489" spans="1:6" hidden="1" x14ac:dyDescent="0.25">
      <c r="A489" s="1" t="s">
        <v>63</v>
      </c>
      <c r="B489" t="s">
        <v>488</v>
      </c>
      <c r="C489" s="1" t="s">
        <v>9</v>
      </c>
      <c r="D489" s="4">
        <v>5</v>
      </c>
      <c r="E489" s="18">
        <v>2135</v>
      </c>
      <c r="F489" s="5">
        <v>10675</v>
      </c>
    </row>
    <row r="490" spans="1:6" hidden="1" x14ac:dyDescent="0.25">
      <c r="A490" s="1" t="s">
        <v>63</v>
      </c>
      <c r="B490" t="s">
        <v>489</v>
      </c>
      <c r="C490" s="1" t="s">
        <v>9</v>
      </c>
      <c r="D490" s="4">
        <v>15</v>
      </c>
      <c r="E490" s="18">
        <v>65</v>
      </c>
      <c r="F490" s="5">
        <v>975</v>
      </c>
    </row>
    <row r="491" spans="1:6" hidden="1" x14ac:dyDescent="0.25">
      <c r="A491" s="1" t="s">
        <v>63</v>
      </c>
      <c r="B491" t="s">
        <v>490</v>
      </c>
      <c r="C491" s="1" t="s">
        <v>9</v>
      </c>
      <c r="D491" s="4">
        <v>15</v>
      </c>
      <c r="E491" s="18">
        <v>42.5</v>
      </c>
      <c r="F491" s="5">
        <v>637.5</v>
      </c>
    </row>
    <row r="492" spans="1:6" hidden="1" x14ac:dyDescent="0.25">
      <c r="A492" s="1" t="s">
        <v>63</v>
      </c>
      <c r="B492" t="s">
        <v>491</v>
      </c>
      <c r="C492" s="1" t="s">
        <v>9</v>
      </c>
      <c r="D492" s="4">
        <v>15</v>
      </c>
      <c r="E492" s="18">
        <v>53.95</v>
      </c>
      <c r="F492" s="5">
        <v>809.25</v>
      </c>
    </row>
    <row r="493" spans="1:6" hidden="1" x14ac:dyDescent="0.25">
      <c r="A493" s="1" t="s">
        <v>63</v>
      </c>
      <c r="B493" t="s">
        <v>492</v>
      </c>
      <c r="C493" s="1" t="s">
        <v>9</v>
      </c>
      <c r="D493" s="4">
        <v>15</v>
      </c>
      <c r="E493" s="18">
        <v>85</v>
      </c>
      <c r="F493" s="5">
        <v>1275</v>
      </c>
    </row>
    <row r="494" spans="1:6" hidden="1" x14ac:dyDescent="0.25">
      <c r="A494" s="1" t="s">
        <v>63</v>
      </c>
      <c r="B494" t="s">
        <v>493</v>
      </c>
      <c r="C494" s="1" t="s">
        <v>9</v>
      </c>
      <c r="D494" s="4">
        <v>5</v>
      </c>
      <c r="E494" s="18">
        <v>50</v>
      </c>
      <c r="F494" s="5">
        <v>250</v>
      </c>
    </row>
    <row r="495" spans="1:6" x14ac:dyDescent="0.25">
      <c r="A495" s="1" t="s">
        <v>125</v>
      </c>
      <c r="B495" t="s">
        <v>494</v>
      </c>
      <c r="C495" s="1" t="s">
        <v>9</v>
      </c>
      <c r="D495" s="4">
        <v>6</v>
      </c>
      <c r="E495" s="18">
        <v>486.85484399999996</v>
      </c>
      <c r="F495" s="5">
        <v>2921.1290639999997</v>
      </c>
    </row>
    <row r="496" spans="1:6" x14ac:dyDescent="0.25">
      <c r="A496" s="1" t="s">
        <v>125</v>
      </c>
      <c r="B496" t="s">
        <v>495</v>
      </c>
      <c r="C496" s="1" t="s">
        <v>9</v>
      </c>
      <c r="D496" s="4">
        <v>10</v>
      </c>
      <c r="E496" s="18">
        <v>693.48439999999994</v>
      </c>
      <c r="F496" s="5">
        <v>6934.8439999999991</v>
      </c>
    </row>
    <row r="497" spans="1:6" x14ac:dyDescent="0.25">
      <c r="A497" s="1" t="s">
        <v>125</v>
      </c>
      <c r="B497" t="s">
        <v>496</v>
      </c>
      <c r="C497" s="1" t="s">
        <v>9</v>
      </c>
      <c r="D497" s="4">
        <v>8</v>
      </c>
      <c r="E497" s="18">
        <v>751.07479999999998</v>
      </c>
      <c r="F497" s="5">
        <v>6008.5983999999999</v>
      </c>
    </row>
    <row r="498" spans="1:6" x14ac:dyDescent="0.25">
      <c r="A498" s="1" t="s">
        <v>125</v>
      </c>
      <c r="B498" t="s">
        <v>497</v>
      </c>
      <c r="C498" s="1" t="s">
        <v>9</v>
      </c>
      <c r="D498" s="4">
        <v>6</v>
      </c>
      <c r="E498" s="18">
        <v>851.85799999999995</v>
      </c>
      <c r="F498" s="5">
        <v>5111.1479999999992</v>
      </c>
    </row>
    <row r="499" spans="1:6" x14ac:dyDescent="0.25">
      <c r="A499" s="1" t="s">
        <v>125</v>
      </c>
      <c r="B499" t="s">
        <v>498</v>
      </c>
      <c r="C499" s="1" t="s">
        <v>9</v>
      </c>
      <c r="D499" s="4">
        <v>1</v>
      </c>
      <c r="E499" s="18">
        <v>2033.6610000000001</v>
      </c>
      <c r="F499" s="5">
        <v>2033.6610000000001</v>
      </c>
    </row>
    <row r="500" spans="1:6" x14ac:dyDescent="0.25">
      <c r="A500" s="1" t="s">
        <v>125</v>
      </c>
      <c r="B500" t="s">
        <v>499</v>
      </c>
      <c r="C500" s="1" t="s">
        <v>9</v>
      </c>
      <c r="D500" s="4">
        <v>3</v>
      </c>
      <c r="E500" s="18">
        <v>876.18463000692043</v>
      </c>
      <c r="F500" s="5">
        <v>2628.5538900207612</v>
      </c>
    </row>
    <row r="501" spans="1:6" x14ac:dyDescent="0.25">
      <c r="A501" s="1" t="s">
        <v>125</v>
      </c>
      <c r="B501" t="s">
        <v>500</v>
      </c>
      <c r="C501" s="1" t="s">
        <v>9</v>
      </c>
      <c r="D501" s="4">
        <v>2</v>
      </c>
      <c r="E501" s="18">
        <v>809.00114399999995</v>
      </c>
      <c r="F501" s="5">
        <v>1618.0022879999999</v>
      </c>
    </row>
    <row r="502" spans="1:6" x14ac:dyDescent="0.25">
      <c r="A502" s="1" t="s">
        <v>125</v>
      </c>
      <c r="B502" t="s">
        <v>501</v>
      </c>
      <c r="C502" s="1" t="s">
        <v>9</v>
      </c>
      <c r="D502" s="4">
        <v>20</v>
      </c>
      <c r="E502" s="18">
        <v>419.93</v>
      </c>
      <c r="F502" s="5">
        <v>8398.6</v>
      </c>
    </row>
    <row r="503" spans="1:6" x14ac:dyDescent="0.25">
      <c r="A503" s="1" t="s">
        <v>125</v>
      </c>
      <c r="B503" t="s">
        <v>502</v>
      </c>
      <c r="C503" s="1" t="s">
        <v>9</v>
      </c>
      <c r="D503" s="4">
        <v>4</v>
      </c>
      <c r="E503" s="18">
        <v>597.50040000000001</v>
      </c>
      <c r="F503" s="5">
        <v>2390.0016000000001</v>
      </c>
    </row>
    <row r="504" spans="1:6" x14ac:dyDescent="0.25">
      <c r="A504" s="1" t="s">
        <v>125</v>
      </c>
      <c r="B504" t="s">
        <v>503</v>
      </c>
      <c r="C504" s="1" t="s">
        <v>9</v>
      </c>
      <c r="D504" s="4">
        <v>10</v>
      </c>
      <c r="E504" s="18">
        <v>371.93799999999999</v>
      </c>
      <c r="F504" s="5">
        <v>3719.38</v>
      </c>
    </row>
    <row r="505" spans="1:6" x14ac:dyDescent="0.25">
      <c r="A505" s="1" t="s">
        <v>125</v>
      </c>
      <c r="B505" t="s">
        <v>504</v>
      </c>
      <c r="C505" s="1" t="s">
        <v>9</v>
      </c>
      <c r="D505" s="4">
        <v>6</v>
      </c>
      <c r="E505" s="18">
        <v>597.50040000000001</v>
      </c>
      <c r="F505" s="5">
        <v>3585.0024000000003</v>
      </c>
    </row>
    <row r="506" spans="1:6" x14ac:dyDescent="0.25">
      <c r="A506" s="1" t="s">
        <v>125</v>
      </c>
      <c r="B506" t="s">
        <v>505</v>
      </c>
      <c r="C506" s="1" t="s">
        <v>9</v>
      </c>
      <c r="D506" s="4">
        <v>4</v>
      </c>
      <c r="E506" s="18">
        <v>597.50040000000001</v>
      </c>
      <c r="F506" s="5">
        <v>2390.0016000000001</v>
      </c>
    </row>
    <row r="507" spans="1:6" x14ac:dyDescent="0.25">
      <c r="A507" s="1" t="s">
        <v>125</v>
      </c>
      <c r="B507" t="s">
        <v>506</v>
      </c>
      <c r="C507" s="1" t="s">
        <v>9</v>
      </c>
      <c r="D507" s="4">
        <v>1</v>
      </c>
      <c r="E507" s="18">
        <v>713.88099999999997</v>
      </c>
      <c r="F507" s="5">
        <v>713.88099999999997</v>
      </c>
    </row>
    <row r="508" spans="1:6" x14ac:dyDescent="0.25">
      <c r="A508" s="1" t="s">
        <v>125</v>
      </c>
      <c r="B508" t="s">
        <v>507</v>
      </c>
      <c r="C508" s="1" t="s">
        <v>9</v>
      </c>
      <c r="D508" s="4">
        <v>2</v>
      </c>
      <c r="E508" s="18">
        <v>433.295772</v>
      </c>
      <c r="F508" s="5">
        <v>866.591544</v>
      </c>
    </row>
    <row r="509" spans="1:6" x14ac:dyDescent="0.25">
      <c r="A509" s="1" t="s">
        <v>125</v>
      </c>
      <c r="B509" t="s">
        <v>508</v>
      </c>
      <c r="C509" s="1" t="s">
        <v>9</v>
      </c>
      <c r="D509" s="4">
        <v>2</v>
      </c>
      <c r="E509" s="18">
        <v>977.83699999999999</v>
      </c>
      <c r="F509" s="5">
        <v>1955.674</v>
      </c>
    </row>
    <row r="510" spans="1:6" x14ac:dyDescent="0.25">
      <c r="A510" s="1" t="s">
        <v>125</v>
      </c>
      <c r="B510" t="s">
        <v>509</v>
      </c>
      <c r="C510" s="1" t="s">
        <v>9</v>
      </c>
      <c r="D510" s="4">
        <v>2</v>
      </c>
      <c r="E510" s="18">
        <v>476.62534920000002</v>
      </c>
      <c r="F510" s="5">
        <v>953.25069840000003</v>
      </c>
    </row>
    <row r="511" spans="1:6" x14ac:dyDescent="0.25">
      <c r="A511" s="1" t="s">
        <v>125</v>
      </c>
      <c r="B511" t="s">
        <v>510</v>
      </c>
      <c r="C511" s="1" t="s">
        <v>9</v>
      </c>
      <c r="D511" s="4">
        <v>2</v>
      </c>
      <c r="E511" s="18">
        <v>719.88</v>
      </c>
      <c r="F511" s="5">
        <v>1439.76</v>
      </c>
    </row>
    <row r="512" spans="1:6" x14ac:dyDescent="0.25">
      <c r="A512" s="1" t="s">
        <v>125</v>
      </c>
      <c r="B512" t="s">
        <v>511</v>
      </c>
      <c r="C512" s="1" t="s">
        <v>9</v>
      </c>
      <c r="D512" s="4">
        <v>1</v>
      </c>
      <c r="E512" s="18">
        <v>976.63720000000001</v>
      </c>
      <c r="F512" s="5">
        <v>976.63720000000001</v>
      </c>
    </row>
    <row r="513" spans="1:6" x14ac:dyDescent="0.25">
      <c r="A513" s="1" t="s">
        <v>125</v>
      </c>
      <c r="B513" t="s">
        <v>512</v>
      </c>
      <c r="C513" s="1" t="s">
        <v>9</v>
      </c>
      <c r="D513" s="4">
        <v>8</v>
      </c>
      <c r="E513" s="18">
        <v>11.997999999999999</v>
      </c>
      <c r="F513" s="5">
        <v>95.983999999999995</v>
      </c>
    </row>
    <row r="514" spans="1:6" x14ac:dyDescent="0.25">
      <c r="A514" s="1" t="s">
        <v>125</v>
      </c>
      <c r="B514" t="s">
        <v>513</v>
      </c>
      <c r="C514" s="1" t="s">
        <v>9</v>
      </c>
      <c r="D514" s="4">
        <v>8</v>
      </c>
      <c r="E514" s="18">
        <v>14.397600000000001</v>
      </c>
      <c r="F514" s="5">
        <v>115.1808</v>
      </c>
    </row>
    <row r="515" spans="1:6" x14ac:dyDescent="0.25">
      <c r="A515" s="1" t="s">
        <v>125</v>
      </c>
      <c r="B515" t="s">
        <v>514</v>
      </c>
      <c r="C515" s="1" t="s">
        <v>9</v>
      </c>
      <c r="D515" s="4">
        <v>2</v>
      </c>
      <c r="E515" s="18">
        <v>16.7972</v>
      </c>
      <c r="F515" s="5">
        <v>33.5944</v>
      </c>
    </row>
    <row r="516" spans="1:6" x14ac:dyDescent="0.25">
      <c r="A516" s="1" t="s">
        <v>125</v>
      </c>
      <c r="B516" t="s">
        <v>515</v>
      </c>
      <c r="C516" s="1" t="s">
        <v>9</v>
      </c>
      <c r="D516" s="4">
        <v>1</v>
      </c>
      <c r="E516" s="18">
        <v>20.396599999999999</v>
      </c>
      <c r="F516" s="5">
        <v>20.396599999999999</v>
      </c>
    </row>
    <row r="517" spans="1:6" x14ac:dyDescent="0.25">
      <c r="A517" s="1" t="s">
        <v>125</v>
      </c>
      <c r="B517" t="s">
        <v>516</v>
      </c>
      <c r="C517" s="1" t="s">
        <v>9</v>
      </c>
      <c r="D517" s="4">
        <v>1</v>
      </c>
      <c r="E517" s="18">
        <v>167.888014</v>
      </c>
      <c r="F517" s="5">
        <v>167.888014</v>
      </c>
    </row>
    <row r="518" spans="1:6" x14ac:dyDescent="0.25">
      <c r="A518" s="1" t="s">
        <v>125</v>
      </c>
      <c r="B518" t="s">
        <v>517</v>
      </c>
      <c r="C518" s="1" t="s">
        <v>9</v>
      </c>
      <c r="D518" s="4">
        <v>3</v>
      </c>
      <c r="E518" s="18">
        <v>185.96899999999999</v>
      </c>
      <c r="F518" s="5">
        <v>557.90699999999993</v>
      </c>
    </row>
    <row r="519" spans="1:6" x14ac:dyDescent="0.25">
      <c r="A519" s="1" t="s">
        <v>125</v>
      </c>
      <c r="B519" t="s">
        <v>518</v>
      </c>
      <c r="C519" s="1" t="s">
        <v>9</v>
      </c>
      <c r="D519" s="4">
        <v>2</v>
      </c>
      <c r="E519" s="18">
        <v>377.93700000000001</v>
      </c>
      <c r="F519" s="5">
        <v>755.87400000000002</v>
      </c>
    </row>
    <row r="520" spans="1:6" x14ac:dyDescent="0.25">
      <c r="A520" s="1" t="s">
        <v>125</v>
      </c>
      <c r="B520" t="s">
        <v>519</v>
      </c>
      <c r="C520" s="1" t="s">
        <v>9</v>
      </c>
      <c r="D520" s="4">
        <v>4</v>
      </c>
      <c r="E520" s="18">
        <v>188.42859000000001</v>
      </c>
      <c r="F520" s="5">
        <v>753.71436000000006</v>
      </c>
    </row>
    <row r="521" spans="1:6" x14ac:dyDescent="0.25">
      <c r="A521" s="1" t="s">
        <v>125</v>
      </c>
      <c r="B521" t="s">
        <v>520</v>
      </c>
      <c r="C521" s="1" t="s">
        <v>9</v>
      </c>
      <c r="D521" s="4">
        <v>2</v>
      </c>
      <c r="E521" s="18">
        <v>362.33960000000002</v>
      </c>
      <c r="F521" s="5">
        <v>724.67920000000004</v>
      </c>
    </row>
    <row r="522" spans="1:6" x14ac:dyDescent="0.25">
      <c r="A522" s="1" t="s">
        <v>125</v>
      </c>
      <c r="B522" t="s">
        <v>521</v>
      </c>
      <c r="C522" s="1" t="s">
        <v>9</v>
      </c>
      <c r="D522" s="4">
        <v>2</v>
      </c>
      <c r="E522" s="18">
        <v>275.95400000000001</v>
      </c>
      <c r="F522" s="5">
        <v>551.90800000000002</v>
      </c>
    </row>
    <row r="523" spans="1:6" x14ac:dyDescent="0.25">
      <c r="A523" s="1" t="s">
        <v>125</v>
      </c>
      <c r="B523" t="s">
        <v>522</v>
      </c>
      <c r="C523" s="1" t="s">
        <v>9</v>
      </c>
      <c r="D523" s="4">
        <v>1</v>
      </c>
      <c r="E523" s="18">
        <v>320.538568</v>
      </c>
      <c r="F523" s="5">
        <v>320.538568</v>
      </c>
    </row>
    <row r="524" spans="1:6" x14ac:dyDescent="0.25">
      <c r="A524" s="1" t="s">
        <v>125</v>
      </c>
      <c r="B524" t="s">
        <v>523</v>
      </c>
      <c r="C524" s="1" t="s">
        <v>9</v>
      </c>
      <c r="D524" s="4">
        <v>2</v>
      </c>
      <c r="E524" s="18">
        <v>221.96299999999999</v>
      </c>
      <c r="F524" s="5">
        <v>443.92599999999999</v>
      </c>
    </row>
    <row r="525" spans="1:6" x14ac:dyDescent="0.25">
      <c r="A525" s="1" t="s">
        <v>125</v>
      </c>
      <c r="B525" t="s">
        <v>524</v>
      </c>
      <c r="C525" s="1" t="s">
        <v>9</v>
      </c>
      <c r="D525" s="4">
        <v>18</v>
      </c>
      <c r="E525" s="18">
        <v>34.794199999999996</v>
      </c>
      <c r="F525" s="5">
        <v>626.29559999999992</v>
      </c>
    </row>
    <row r="526" spans="1:6" x14ac:dyDescent="0.25">
      <c r="A526" s="1" t="s">
        <v>125</v>
      </c>
      <c r="B526" t="s">
        <v>525</v>
      </c>
      <c r="C526" s="1" t="s">
        <v>9</v>
      </c>
      <c r="D526" s="4">
        <v>18</v>
      </c>
      <c r="E526" s="18">
        <v>40.793199999999999</v>
      </c>
      <c r="F526" s="5">
        <v>734.27760000000001</v>
      </c>
    </row>
    <row r="527" spans="1:6" x14ac:dyDescent="0.25">
      <c r="A527" s="1" t="s">
        <v>125</v>
      </c>
      <c r="B527" t="s">
        <v>526</v>
      </c>
      <c r="C527" s="1" t="s">
        <v>9</v>
      </c>
      <c r="D527" s="4">
        <v>34</v>
      </c>
      <c r="E527" s="18">
        <v>46.792200000000001</v>
      </c>
      <c r="F527" s="5">
        <v>1590.9348</v>
      </c>
    </row>
    <row r="528" spans="1:6" x14ac:dyDescent="0.25">
      <c r="A528" s="1" t="s">
        <v>125</v>
      </c>
      <c r="B528" t="s">
        <v>527</v>
      </c>
      <c r="C528" s="1" t="s">
        <v>9</v>
      </c>
      <c r="D528" s="4">
        <v>2</v>
      </c>
      <c r="E528" s="18">
        <v>49.191800000000001</v>
      </c>
      <c r="F528" s="5">
        <v>98.383600000000001</v>
      </c>
    </row>
    <row r="529" spans="1:7" x14ac:dyDescent="0.25">
      <c r="A529" s="1" t="s">
        <v>125</v>
      </c>
      <c r="B529" t="s">
        <v>528</v>
      </c>
      <c r="C529" s="1" t="s">
        <v>9</v>
      </c>
      <c r="D529" s="4">
        <v>2</v>
      </c>
      <c r="E529" s="18">
        <v>237.56039999999999</v>
      </c>
      <c r="F529" s="5">
        <v>475.12079999999997</v>
      </c>
    </row>
    <row r="530" spans="1:7" x14ac:dyDescent="0.25">
      <c r="A530" s="1" t="s">
        <v>125</v>
      </c>
      <c r="B530" t="s">
        <v>529</v>
      </c>
      <c r="C530" s="1" t="s">
        <v>9</v>
      </c>
      <c r="D530" s="4">
        <v>7</v>
      </c>
      <c r="E530" s="18">
        <v>273.55439999999999</v>
      </c>
      <c r="F530" s="5">
        <v>1914.8807999999999</v>
      </c>
    </row>
    <row r="531" spans="1:7" x14ac:dyDescent="0.25">
      <c r="A531" s="1" t="s">
        <v>125</v>
      </c>
      <c r="B531" t="s">
        <v>530</v>
      </c>
      <c r="C531" s="1" t="s">
        <v>9</v>
      </c>
      <c r="D531" s="4">
        <v>6</v>
      </c>
      <c r="E531" s="18">
        <v>323.94599999999997</v>
      </c>
      <c r="F531" s="5">
        <v>1943.6759999999999</v>
      </c>
    </row>
    <row r="532" spans="1:7" x14ac:dyDescent="0.25">
      <c r="A532" s="1" t="s">
        <v>125</v>
      </c>
      <c r="B532" t="s">
        <v>531</v>
      </c>
      <c r="C532" s="1" t="s">
        <v>9</v>
      </c>
      <c r="D532" s="4">
        <v>1</v>
      </c>
      <c r="E532" s="18">
        <v>416.3306</v>
      </c>
      <c r="F532" s="5">
        <v>416.3306</v>
      </c>
    </row>
    <row r="533" spans="1:7" hidden="1" x14ac:dyDescent="0.25">
      <c r="A533" s="1" t="s">
        <v>532</v>
      </c>
      <c r="B533" t="s">
        <v>533</v>
      </c>
      <c r="C533" s="1" t="s">
        <v>534</v>
      </c>
      <c r="D533" s="4">
        <v>500</v>
      </c>
      <c r="E533" s="18">
        <v>32.534997417070066</v>
      </c>
      <c r="F533" s="5">
        <v>16267.498708535033</v>
      </c>
      <c r="G533" s="9"/>
    </row>
    <row r="534" spans="1:7" hidden="1" x14ac:dyDescent="0.25">
      <c r="A534" s="1" t="s">
        <v>532</v>
      </c>
      <c r="B534" t="s">
        <v>535</v>
      </c>
      <c r="C534" s="1" t="s">
        <v>534</v>
      </c>
      <c r="D534" s="4">
        <v>266</v>
      </c>
      <c r="E534" s="18">
        <v>43.385090496506294</v>
      </c>
      <c r="F534" s="5">
        <v>11540.434072070675</v>
      </c>
      <c r="G534" s="9"/>
    </row>
    <row r="535" spans="1:7" hidden="1" x14ac:dyDescent="0.25">
      <c r="A535" s="1" t="s">
        <v>532</v>
      </c>
      <c r="B535" t="s">
        <v>536</v>
      </c>
      <c r="C535" s="1" t="s">
        <v>537</v>
      </c>
      <c r="D535" s="4">
        <v>4630</v>
      </c>
      <c r="E535" s="18">
        <v>91.690927431855513</v>
      </c>
      <c r="F535" s="5">
        <v>424528.99400949106</v>
      </c>
      <c r="G535" s="9"/>
    </row>
    <row r="536" spans="1:7" hidden="1" x14ac:dyDescent="0.25">
      <c r="A536" s="1" t="s">
        <v>532</v>
      </c>
      <c r="B536" t="s">
        <v>538</v>
      </c>
      <c r="C536" s="1" t="s">
        <v>539</v>
      </c>
      <c r="D536" s="4">
        <v>897</v>
      </c>
      <c r="E536" s="18">
        <v>59.599102830706087</v>
      </c>
      <c r="F536" s="5">
        <v>53460.395239143363</v>
      </c>
      <c r="G536" s="9"/>
    </row>
    <row r="537" spans="1:7" hidden="1" x14ac:dyDescent="0.25">
      <c r="A537" s="1" t="s">
        <v>532</v>
      </c>
      <c r="B537" t="s">
        <v>540</v>
      </c>
      <c r="C537" s="1" t="s">
        <v>539</v>
      </c>
      <c r="D537" s="4">
        <v>415</v>
      </c>
      <c r="E537" s="18">
        <v>59.599102830706087</v>
      </c>
      <c r="F537" s="5">
        <v>24733.627674743027</v>
      </c>
      <c r="G537" s="9"/>
    </row>
    <row r="538" spans="1:7" hidden="1" x14ac:dyDescent="0.25">
      <c r="A538" s="1" t="s">
        <v>532</v>
      </c>
      <c r="B538" t="s">
        <v>541</v>
      </c>
      <c r="C538" s="1" t="s">
        <v>537</v>
      </c>
      <c r="D538" s="4">
        <v>897</v>
      </c>
      <c r="E538" s="18">
        <v>501.24373662747684</v>
      </c>
      <c r="F538" s="5">
        <v>449615.63175484672</v>
      </c>
      <c r="G538" s="9"/>
    </row>
    <row r="539" spans="1:7" hidden="1" x14ac:dyDescent="0.25">
      <c r="A539" s="1" t="s">
        <v>532</v>
      </c>
      <c r="B539" t="s">
        <v>542</v>
      </c>
      <c r="C539" s="1" t="s">
        <v>537</v>
      </c>
      <c r="D539" s="4">
        <v>415</v>
      </c>
      <c r="E539" s="18">
        <v>501.24373662747684</v>
      </c>
      <c r="F539" s="5">
        <v>208016.15070040288</v>
      </c>
      <c r="G539" s="9"/>
    </row>
    <row r="540" spans="1:7" hidden="1" x14ac:dyDescent="0.25">
      <c r="A540" s="1" t="s">
        <v>532</v>
      </c>
      <c r="B540" t="s">
        <v>543</v>
      </c>
      <c r="C540" s="1" t="s">
        <v>534</v>
      </c>
      <c r="D540" s="4">
        <v>440</v>
      </c>
      <c r="E540" s="18">
        <v>35.148188848877943</v>
      </c>
      <c r="F540" s="5">
        <v>15465.203093506296</v>
      </c>
      <c r="G540" s="9"/>
    </row>
    <row r="541" spans="1:7" hidden="1" x14ac:dyDescent="0.25">
      <c r="A541" s="1" t="s">
        <v>532</v>
      </c>
      <c r="B541" t="s">
        <v>544</v>
      </c>
      <c r="C541" s="1" t="s">
        <v>537</v>
      </c>
      <c r="D541" s="4">
        <v>92</v>
      </c>
      <c r="E541" s="18">
        <v>764.09106193212926</v>
      </c>
      <c r="F541" s="5">
        <v>70296.377697755888</v>
      </c>
      <c r="G541" s="9"/>
    </row>
    <row r="542" spans="1:7" hidden="1" x14ac:dyDescent="0.25">
      <c r="A542" s="1" t="s">
        <v>532</v>
      </c>
      <c r="B542" t="s">
        <v>545</v>
      </c>
      <c r="C542" s="1" t="s">
        <v>537</v>
      </c>
      <c r="D542" s="4">
        <v>92</v>
      </c>
      <c r="E542" s="18">
        <v>1222.545699091407</v>
      </c>
      <c r="F542" s="5">
        <v>112474.20431640944</v>
      </c>
      <c r="G542" s="9"/>
    </row>
    <row r="543" spans="1:7" hidden="1" x14ac:dyDescent="0.25">
      <c r="A543" s="1" t="s">
        <v>532</v>
      </c>
      <c r="B543" t="s">
        <v>546</v>
      </c>
      <c r="C543" s="1" t="s">
        <v>547</v>
      </c>
      <c r="D543" s="4">
        <v>21285</v>
      </c>
      <c r="E543" s="18">
        <v>18.338185486371103</v>
      </c>
      <c r="F543" s="5">
        <v>390328.2780774089</v>
      </c>
      <c r="G543" s="9"/>
    </row>
    <row r="544" spans="1:7" hidden="1" x14ac:dyDescent="0.25">
      <c r="A544" s="1" t="s">
        <v>532</v>
      </c>
      <c r="B544" t="s">
        <v>548</v>
      </c>
      <c r="C544" s="1" t="s">
        <v>547</v>
      </c>
      <c r="D544" s="4">
        <v>800</v>
      </c>
      <c r="E544" s="18">
        <v>22.922731857963878</v>
      </c>
      <c r="F544" s="5">
        <v>18338.185486371101</v>
      </c>
      <c r="G544" s="9"/>
    </row>
    <row r="545" spans="1:7" hidden="1" x14ac:dyDescent="0.25">
      <c r="A545" s="1" t="s">
        <v>532</v>
      </c>
      <c r="B545" t="s">
        <v>549</v>
      </c>
      <c r="C545" s="1" t="s">
        <v>537</v>
      </c>
      <c r="D545" s="4">
        <v>120</v>
      </c>
      <c r="E545" s="18">
        <v>3373.07</v>
      </c>
      <c r="F545" s="5">
        <f>Tabela1[[#This Row],[R$ unitário]]*Tabela1[[#This Row],[Qtd. Ano]]</f>
        <v>404768.4</v>
      </c>
      <c r="G545" s="9"/>
    </row>
    <row r="546" spans="1:7" hidden="1" x14ac:dyDescent="0.25">
      <c r="A546" s="1" t="s">
        <v>532</v>
      </c>
      <c r="B546" t="s">
        <v>550</v>
      </c>
      <c r="C546" s="1" t="s">
        <v>551</v>
      </c>
      <c r="D546" s="4">
        <v>800</v>
      </c>
      <c r="E546" s="18">
        <f>450*1.2649</f>
        <v>569.20499999999993</v>
      </c>
      <c r="F546" s="5">
        <f>Tabela1[[#This Row],[R$ unitário]]*Tabela1[[#This Row],[Qtd. Ano]]</f>
        <v>455363.99999999994</v>
      </c>
      <c r="G546" s="9"/>
    </row>
    <row r="547" spans="1:7" hidden="1" x14ac:dyDescent="0.25">
      <c r="A547" s="1" t="s">
        <v>532</v>
      </c>
      <c r="B547" t="s">
        <v>552</v>
      </c>
      <c r="C547" s="1" t="s">
        <v>547</v>
      </c>
      <c r="D547" s="4">
        <v>1250</v>
      </c>
      <c r="E547" s="18">
        <v>19.637140291655722</v>
      </c>
      <c r="F547" s="5">
        <v>24546.425364569652</v>
      </c>
      <c r="G547" s="9"/>
    </row>
    <row r="548" spans="1:7" hidden="1" x14ac:dyDescent="0.25">
      <c r="A548" s="1" t="s">
        <v>532</v>
      </c>
      <c r="B548" t="s">
        <v>553</v>
      </c>
      <c r="C548" s="1" t="s">
        <v>547</v>
      </c>
      <c r="D548" s="4">
        <v>1250</v>
      </c>
      <c r="E548" s="18">
        <v>30.563642477285171</v>
      </c>
      <c r="F548" s="5">
        <v>38204.553096606462</v>
      </c>
      <c r="G548" s="9"/>
    </row>
    <row r="549" spans="1:7" hidden="1" x14ac:dyDescent="0.25">
      <c r="A549" s="1" t="s">
        <v>532</v>
      </c>
      <c r="B549" t="s">
        <v>554</v>
      </c>
      <c r="C549" s="1" t="s">
        <v>537</v>
      </c>
      <c r="D549" s="4">
        <v>440</v>
      </c>
      <c r="E549" s="18">
        <v>588.3501176877395</v>
      </c>
      <c r="F549" s="5">
        <v>258874.05178260538</v>
      </c>
      <c r="G549" s="9"/>
    </row>
    <row r="550" spans="1:7" hidden="1" x14ac:dyDescent="0.25">
      <c r="A550" s="1" t="s">
        <v>532</v>
      </c>
      <c r="B550" t="s">
        <v>555</v>
      </c>
      <c r="C550" s="1" t="s">
        <v>556</v>
      </c>
      <c r="D550" s="4">
        <v>40</v>
      </c>
      <c r="E550" s="18">
        <v>578.95000000000005</v>
      </c>
      <c r="F550" s="5">
        <v>23158</v>
      </c>
      <c r="G550" s="9"/>
    </row>
    <row r="551" spans="1:7" hidden="1" x14ac:dyDescent="0.25">
      <c r="A551" s="1" t="s">
        <v>532</v>
      </c>
      <c r="B551" t="s">
        <v>557</v>
      </c>
      <c r="C551" s="1" t="s">
        <v>558</v>
      </c>
      <c r="D551" s="4">
        <v>12</v>
      </c>
      <c r="E551" s="18">
        <v>850</v>
      </c>
      <c r="F551" s="5">
        <v>10200</v>
      </c>
    </row>
    <row r="552" spans="1:7" hidden="1" x14ac:dyDescent="0.25">
      <c r="A552" s="1" t="s">
        <v>532</v>
      </c>
      <c r="B552" t="s">
        <v>729</v>
      </c>
      <c r="C552" s="1" t="s">
        <v>731</v>
      </c>
      <c r="D552" s="4">
        <v>12</v>
      </c>
      <c r="E552" s="18">
        <f>211*60</f>
        <v>12660</v>
      </c>
      <c r="F552" s="5">
        <f>Tabela1[[#This Row],[R$ unitário]]*Tabela1[[#This Row],[Qtd. Ano]]</f>
        <v>151920</v>
      </c>
    </row>
    <row r="553" spans="1:7" hidden="1" x14ac:dyDescent="0.25">
      <c r="A553" s="1" t="s">
        <v>532</v>
      </c>
      <c r="B553" t="s">
        <v>730</v>
      </c>
      <c r="C553" s="1" t="s">
        <v>731</v>
      </c>
      <c r="D553" s="4">
        <v>12</v>
      </c>
      <c r="E553" s="18">
        <v>250</v>
      </c>
      <c r="F553" s="5">
        <f>Tabela1[[#This Row],[R$ unitário]]*Tabela1[[#This Row],[Qtd. Ano]]</f>
        <v>3000</v>
      </c>
    </row>
    <row r="554" spans="1:7" hidden="1" x14ac:dyDescent="0.25">
      <c r="A554" s="1" t="s">
        <v>532</v>
      </c>
      <c r="B554" t="s">
        <v>733</v>
      </c>
      <c r="C554" s="1" t="s">
        <v>731</v>
      </c>
      <c r="D554" s="4">
        <v>12</v>
      </c>
      <c r="E554" s="18">
        <f>35007.4739335/12</f>
        <v>2917.2894944583331</v>
      </c>
      <c r="F554" s="5">
        <f>Tabela1[[#This Row],[R$ unitário]]*Tabela1[[#This Row],[Qtd. Ano]]</f>
        <v>35007.473933499998</v>
      </c>
    </row>
    <row r="555" spans="1:7" hidden="1" x14ac:dyDescent="0.25">
      <c r="A555" s="1" t="s">
        <v>532</v>
      </c>
      <c r="B555" t="s">
        <v>734</v>
      </c>
      <c r="C555" s="1" t="s">
        <v>731</v>
      </c>
      <c r="D555" s="4">
        <v>12</v>
      </c>
      <c r="E555" s="18">
        <f>11511.777305/12</f>
        <v>959.31477541666663</v>
      </c>
      <c r="F555" s="5">
        <f>Tabela1[[#This Row],[R$ unitário]]*Tabela1[[#This Row],[Qtd. Ano]]</f>
        <v>11511.777305</v>
      </c>
    </row>
    <row r="556" spans="1:7" x14ac:dyDescent="0.25">
      <c r="B556" t="s">
        <v>559</v>
      </c>
      <c r="C556" s="1" t="s">
        <v>560</v>
      </c>
      <c r="D556" s="4">
        <f>SUM(Tabela1[Qtd. Ano])</f>
        <v>48757</v>
      </c>
      <c r="E556" s="9"/>
      <c r="F556" s="9">
        <f>SUM(Tabela1[R$ total])</f>
        <v>5741124.4884504694</v>
      </c>
    </row>
    <row r="557" spans="1:7" x14ac:dyDescent="0.25">
      <c r="F557" s="12"/>
    </row>
    <row r="558" spans="1:7" x14ac:dyDescent="0.25">
      <c r="F558" s="12"/>
    </row>
    <row r="559" spans="1:7" x14ac:dyDescent="0.25">
      <c r="A559" s="12"/>
    </row>
    <row r="560" spans="1:7" x14ac:dyDescent="0.25">
      <c r="A560" s="24"/>
      <c r="F560" s="10"/>
    </row>
    <row r="561" spans="6:6" x14ac:dyDescent="0.25">
      <c r="F561" s="17"/>
    </row>
    <row r="562" spans="6:6" x14ac:dyDescent="0.25">
      <c r="F562" s="25"/>
    </row>
  </sheetData>
  <mergeCells count="1">
    <mergeCell ref="A1:F1"/>
  </mergeCells>
  <phoneticPr fontId="2" type="noConversion"/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BABA3-248B-4013-8C8B-563555B23B41}">
  <dimension ref="A1:B98"/>
  <sheetViews>
    <sheetView showGridLines="0" workbookViewId="0">
      <selection activeCell="A3" sqref="A3"/>
    </sheetView>
  </sheetViews>
  <sheetFormatPr defaultRowHeight="15" x14ac:dyDescent="0.25"/>
  <cols>
    <col min="1" max="1" width="152.5703125" bestFit="1" customWidth="1"/>
    <col min="2" max="2" width="8.140625" customWidth="1"/>
  </cols>
  <sheetData>
    <row r="1" spans="1:2" ht="21" x14ac:dyDescent="0.35">
      <c r="A1" s="109" t="s">
        <v>561</v>
      </c>
      <c r="B1" s="109"/>
    </row>
    <row r="2" spans="1:2" ht="15.75" thickBot="1" x14ac:dyDescent="0.3">
      <c r="A2" s="23" t="s">
        <v>2</v>
      </c>
      <c r="B2" s="23" t="s">
        <v>3</v>
      </c>
    </row>
    <row r="3" spans="1:2" ht="15.75" thickTop="1" x14ac:dyDescent="0.25">
      <c r="A3" s="21" t="s">
        <v>562</v>
      </c>
      <c r="B3" s="19" t="s">
        <v>9</v>
      </c>
    </row>
    <row r="4" spans="1:2" x14ac:dyDescent="0.25">
      <c r="A4" s="22" t="s">
        <v>563</v>
      </c>
      <c r="B4" s="20" t="s">
        <v>9</v>
      </c>
    </row>
    <row r="5" spans="1:2" x14ac:dyDescent="0.25">
      <c r="A5" s="21" t="s">
        <v>564</v>
      </c>
      <c r="B5" s="19" t="s">
        <v>9</v>
      </c>
    </row>
    <row r="6" spans="1:2" x14ac:dyDescent="0.25">
      <c r="A6" s="22" t="s">
        <v>565</v>
      </c>
      <c r="B6" s="20" t="s">
        <v>9</v>
      </c>
    </row>
    <row r="7" spans="1:2" x14ac:dyDescent="0.25">
      <c r="A7" s="21" t="s">
        <v>566</v>
      </c>
      <c r="B7" s="19" t="s">
        <v>9</v>
      </c>
    </row>
    <row r="8" spans="1:2" x14ac:dyDescent="0.25">
      <c r="A8" s="22" t="s">
        <v>567</v>
      </c>
      <c r="B8" s="20" t="s">
        <v>9</v>
      </c>
    </row>
    <row r="9" spans="1:2" x14ac:dyDescent="0.25">
      <c r="A9" s="21" t="s">
        <v>568</v>
      </c>
      <c r="B9" s="19" t="s">
        <v>9</v>
      </c>
    </row>
    <row r="10" spans="1:2" x14ac:dyDescent="0.25">
      <c r="A10" s="22" t="s">
        <v>569</v>
      </c>
      <c r="B10" s="20" t="s">
        <v>9</v>
      </c>
    </row>
    <row r="11" spans="1:2" x14ac:dyDescent="0.25">
      <c r="A11" s="21" t="s">
        <v>570</v>
      </c>
      <c r="B11" s="19" t="s">
        <v>9</v>
      </c>
    </row>
    <row r="12" spans="1:2" x14ac:dyDescent="0.25">
      <c r="A12" s="22" t="s">
        <v>571</v>
      </c>
      <c r="B12" s="20" t="s">
        <v>9</v>
      </c>
    </row>
    <row r="13" spans="1:2" x14ac:dyDescent="0.25">
      <c r="A13" s="21" t="s">
        <v>572</v>
      </c>
      <c r="B13" s="19" t="s">
        <v>9</v>
      </c>
    </row>
    <row r="14" spans="1:2" x14ac:dyDescent="0.25">
      <c r="A14" s="22" t="s">
        <v>573</v>
      </c>
      <c r="B14" s="20" t="s">
        <v>9</v>
      </c>
    </row>
    <row r="15" spans="1:2" x14ac:dyDescent="0.25">
      <c r="A15" s="21" t="s">
        <v>574</v>
      </c>
      <c r="B15" s="19" t="s">
        <v>9</v>
      </c>
    </row>
    <row r="16" spans="1:2" x14ac:dyDescent="0.25">
      <c r="A16" s="22" t="s">
        <v>575</v>
      </c>
      <c r="B16" s="20" t="s">
        <v>9</v>
      </c>
    </row>
    <row r="17" spans="1:2" x14ac:dyDescent="0.25">
      <c r="A17" s="21" t="s">
        <v>576</v>
      </c>
      <c r="B17" s="19" t="s">
        <v>9</v>
      </c>
    </row>
    <row r="18" spans="1:2" x14ac:dyDescent="0.25">
      <c r="A18" s="22" t="s">
        <v>577</v>
      </c>
      <c r="B18" s="20" t="s">
        <v>9</v>
      </c>
    </row>
    <row r="19" spans="1:2" x14ac:dyDescent="0.25">
      <c r="A19" s="21" t="s">
        <v>578</v>
      </c>
      <c r="B19" s="19" t="s">
        <v>9</v>
      </c>
    </row>
    <row r="20" spans="1:2" x14ac:dyDescent="0.25">
      <c r="A20" s="22" t="s">
        <v>579</v>
      </c>
      <c r="B20" s="20" t="s">
        <v>9</v>
      </c>
    </row>
    <row r="21" spans="1:2" x14ac:dyDescent="0.25">
      <c r="A21" s="21" t="s">
        <v>580</v>
      </c>
      <c r="B21" s="19" t="s">
        <v>9</v>
      </c>
    </row>
    <row r="22" spans="1:2" x14ac:dyDescent="0.25">
      <c r="A22" s="22" t="s">
        <v>581</v>
      </c>
      <c r="B22" s="20" t="s">
        <v>9</v>
      </c>
    </row>
    <row r="23" spans="1:2" x14ac:dyDescent="0.25">
      <c r="A23" s="21" t="s">
        <v>582</v>
      </c>
      <c r="B23" s="19" t="s">
        <v>9</v>
      </c>
    </row>
    <row r="24" spans="1:2" x14ac:dyDescent="0.25">
      <c r="A24" s="22" t="s">
        <v>583</v>
      </c>
      <c r="B24" s="20" t="s">
        <v>9</v>
      </c>
    </row>
    <row r="25" spans="1:2" x14ac:dyDescent="0.25">
      <c r="A25" s="21" t="s">
        <v>584</v>
      </c>
      <c r="B25" s="19" t="s">
        <v>9</v>
      </c>
    </row>
    <row r="26" spans="1:2" x14ac:dyDescent="0.25">
      <c r="A26" s="22" t="s">
        <v>585</v>
      </c>
      <c r="B26" s="20" t="s">
        <v>9</v>
      </c>
    </row>
    <row r="27" spans="1:2" x14ac:dyDescent="0.25">
      <c r="A27" s="21" t="s">
        <v>586</v>
      </c>
      <c r="B27" s="19" t="s">
        <v>9</v>
      </c>
    </row>
    <row r="28" spans="1:2" x14ac:dyDescent="0.25">
      <c r="A28" s="22" t="s">
        <v>587</v>
      </c>
      <c r="B28" s="20" t="s">
        <v>9</v>
      </c>
    </row>
    <row r="29" spans="1:2" x14ac:dyDescent="0.25">
      <c r="A29" s="21" t="s">
        <v>588</v>
      </c>
      <c r="B29" s="19" t="s">
        <v>9</v>
      </c>
    </row>
    <row r="30" spans="1:2" x14ac:dyDescent="0.25">
      <c r="A30" s="22" t="s">
        <v>589</v>
      </c>
      <c r="B30" s="20" t="s">
        <v>61</v>
      </c>
    </row>
    <row r="31" spans="1:2" x14ac:dyDescent="0.25">
      <c r="A31" s="21" t="s">
        <v>590</v>
      </c>
      <c r="B31" s="19" t="s">
        <v>61</v>
      </c>
    </row>
    <row r="32" spans="1:2" x14ac:dyDescent="0.25">
      <c r="A32" s="22" t="s">
        <v>591</v>
      </c>
      <c r="B32" s="20" t="s">
        <v>9</v>
      </c>
    </row>
    <row r="33" spans="1:2" x14ac:dyDescent="0.25">
      <c r="A33" s="21" t="s">
        <v>592</v>
      </c>
      <c r="B33" s="19" t="s">
        <v>9</v>
      </c>
    </row>
    <row r="34" spans="1:2" x14ac:dyDescent="0.25">
      <c r="A34" s="22" t="s">
        <v>593</v>
      </c>
      <c r="B34" s="20" t="s">
        <v>9</v>
      </c>
    </row>
    <row r="35" spans="1:2" x14ac:dyDescent="0.25">
      <c r="A35" s="21" t="s">
        <v>594</v>
      </c>
      <c r="B35" s="19" t="s">
        <v>9</v>
      </c>
    </row>
    <row r="36" spans="1:2" x14ac:dyDescent="0.25">
      <c r="A36" s="22" t="s">
        <v>595</v>
      </c>
      <c r="B36" s="20" t="s">
        <v>9</v>
      </c>
    </row>
    <row r="37" spans="1:2" x14ac:dyDescent="0.25">
      <c r="A37" s="21" t="s">
        <v>596</v>
      </c>
      <c r="B37" s="19" t="s">
        <v>9</v>
      </c>
    </row>
    <row r="38" spans="1:2" x14ac:dyDescent="0.25">
      <c r="A38" s="22" t="s">
        <v>597</v>
      </c>
      <c r="B38" s="20" t="s">
        <v>9</v>
      </c>
    </row>
    <row r="39" spans="1:2" x14ac:dyDescent="0.25">
      <c r="A39" s="21" t="s">
        <v>598</v>
      </c>
      <c r="B39" s="19" t="s">
        <v>9</v>
      </c>
    </row>
    <row r="40" spans="1:2" x14ac:dyDescent="0.25">
      <c r="A40" s="22" t="s">
        <v>599</v>
      </c>
      <c r="B40" s="20" t="s">
        <v>9</v>
      </c>
    </row>
    <row r="41" spans="1:2" x14ac:dyDescent="0.25">
      <c r="A41" s="21" t="s">
        <v>600</v>
      </c>
      <c r="B41" s="19" t="s">
        <v>9</v>
      </c>
    </row>
    <row r="42" spans="1:2" x14ac:dyDescent="0.25">
      <c r="A42" s="22" t="s">
        <v>601</v>
      </c>
      <c r="B42" s="20" t="s">
        <v>9</v>
      </c>
    </row>
    <row r="43" spans="1:2" x14ac:dyDescent="0.25">
      <c r="A43" s="21" t="s">
        <v>602</v>
      </c>
      <c r="B43" s="19" t="s">
        <v>9</v>
      </c>
    </row>
    <row r="44" spans="1:2" x14ac:dyDescent="0.25">
      <c r="A44" s="22" t="s">
        <v>603</v>
      </c>
      <c r="B44" s="20" t="s">
        <v>9</v>
      </c>
    </row>
    <row r="45" spans="1:2" x14ac:dyDescent="0.25">
      <c r="A45" s="21" t="s">
        <v>604</v>
      </c>
      <c r="B45" s="19" t="s">
        <v>9</v>
      </c>
    </row>
    <row r="46" spans="1:2" x14ac:dyDescent="0.25">
      <c r="A46" s="22" t="s">
        <v>605</v>
      </c>
      <c r="B46" s="20" t="s">
        <v>9</v>
      </c>
    </row>
    <row r="47" spans="1:2" x14ac:dyDescent="0.25">
      <c r="A47" s="21" t="s">
        <v>606</v>
      </c>
      <c r="B47" s="19" t="s">
        <v>9</v>
      </c>
    </row>
    <row r="48" spans="1:2" x14ac:dyDescent="0.25">
      <c r="A48" s="22" t="s">
        <v>607</v>
      </c>
      <c r="B48" s="20" t="s">
        <v>9</v>
      </c>
    </row>
    <row r="49" spans="1:2" x14ac:dyDescent="0.25">
      <c r="A49" s="21" t="s">
        <v>608</v>
      </c>
      <c r="B49" s="19" t="s">
        <v>9</v>
      </c>
    </row>
    <row r="50" spans="1:2" x14ac:dyDescent="0.25">
      <c r="A50" s="22" t="s">
        <v>609</v>
      </c>
      <c r="B50" s="20" t="s">
        <v>9</v>
      </c>
    </row>
    <row r="51" spans="1:2" x14ac:dyDescent="0.25">
      <c r="A51" s="21" t="s">
        <v>610</v>
      </c>
      <c r="B51" s="19" t="s">
        <v>9</v>
      </c>
    </row>
    <row r="52" spans="1:2" x14ac:dyDescent="0.25">
      <c r="A52" s="22" t="s">
        <v>611</v>
      </c>
      <c r="B52" s="20" t="s">
        <v>9</v>
      </c>
    </row>
    <row r="53" spans="1:2" x14ac:dyDescent="0.25">
      <c r="A53" s="21" t="s">
        <v>612</v>
      </c>
      <c r="B53" s="19" t="s">
        <v>9</v>
      </c>
    </row>
    <row r="54" spans="1:2" x14ac:dyDescent="0.25">
      <c r="A54" s="22" t="s">
        <v>613</v>
      </c>
      <c r="B54" s="20" t="s">
        <v>9</v>
      </c>
    </row>
    <row r="55" spans="1:2" x14ac:dyDescent="0.25">
      <c r="A55" s="21" t="s">
        <v>614</v>
      </c>
      <c r="B55" s="19" t="s">
        <v>9</v>
      </c>
    </row>
    <row r="56" spans="1:2" x14ac:dyDescent="0.25">
      <c r="A56" s="22" t="s">
        <v>615</v>
      </c>
      <c r="B56" s="20" t="s">
        <v>9</v>
      </c>
    </row>
    <row r="57" spans="1:2" x14ac:dyDescent="0.25">
      <c r="A57" s="21" t="s">
        <v>616</v>
      </c>
      <c r="B57" s="19" t="s">
        <v>9</v>
      </c>
    </row>
    <row r="58" spans="1:2" x14ac:dyDescent="0.25">
      <c r="A58" s="22" t="s">
        <v>617</v>
      </c>
      <c r="B58" s="20" t="s">
        <v>9</v>
      </c>
    </row>
    <row r="59" spans="1:2" x14ac:dyDescent="0.25">
      <c r="A59" s="21" t="s">
        <v>618</v>
      </c>
      <c r="B59" s="19" t="s">
        <v>9</v>
      </c>
    </row>
    <row r="60" spans="1:2" x14ac:dyDescent="0.25">
      <c r="A60" s="22" t="s">
        <v>619</v>
      </c>
      <c r="B60" s="20" t="s">
        <v>9</v>
      </c>
    </row>
    <row r="61" spans="1:2" x14ac:dyDescent="0.25">
      <c r="A61" s="21" t="s">
        <v>620</v>
      </c>
      <c r="B61" s="19" t="s">
        <v>9</v>
      </c>
    </row>
    <row r="62" spans="1:2" x14ac:dyDescent="0.25">
      <c r="A62" s="22" t="s">
        <v>621</v>
      </c>
      <c r="B62" s="20" t="s">
        <v>9</v>
      </c>
    </row>
    <row r="63" spans="1:2" x14ac:dyDescent="0.25">
      <c r="A63" s="21" t="s">
        <v>622</v>
      </c>
      <c r="B63" s="19" t="s">
        <v>9</v>
      </c>
    </row>
    <row r="64" spans="1:2" x14ac:dyDescent="0.25">
      <c r="A64" s="22" t="s">
        <v>623</v>
      </c>
      <c r="B64" s="20" t="s">
        <v>9</v>
      </c>
    </row>
    <row r="65" spans="1:2" x14ac:dyDescent="0.25">
      <c r="A65" s="21" t="s">
        <v>624</v>
      </c>
      <c r="B65" s="19" t="s">
        <v>9</v>
      </c>
    </row>
    <row r="66" spans="1:2" x14ac:dyDescent="0.25">
      <c r="A66" s="22" t="s">
        <v>625</v>
      </c>
      <c r="B66" s="20" t="s">
        <v>9</v>
      </c>
    </row>
    <row r="67" spans="1:2" x14ac:dyDescent="0.25">
      <c r="A67" s="21" t="s">
        <v>626</v>
      </c>
      <c r="B67" s="19" t="s">
        <v>9</v>
      </c>
    </row>
    <row r="68" spans="1:2" x14ac:dyDescent="0.25">
      <c r="A68" s="22" t="s">
        <v>627</v>
      </c>
      <c r="B68" s="20" t="s">
        <v>9</v>
      </c>
    </row>
    <row r="69" spans="1:2" x14ac:dyDescent="0.25">
      <c r="A69" s="21" t="s">
        <v>628</v>
      </c>
      <c r="B69" s="19" t="s">
        <v>9</v>
      </c>
    </row>
    <row r="70" spans="1:2" x14ac:dyDescent="0.25">
      <c r="A70" s="22" t="s">
        <v>629</v>
      </c>
      <c r="B70" s="20" t="s">
        <v>9</v>
      </c>
    </row>
    <row r="71" spans="1:2" x14ac:dyDescent="0.25">
      <c r="A71" s="21" t="s">
        <v>630</v>
      </c>
      <c r="B71" s="19" t="s">
        <v>9</v>
      </c>
    </row>
    <row r="72" spans="1:2" x14ac:dyDescent="0.25">
      <c r="A72" s="22" t="s">
        <v>631</v>
      </c>
      <c r="B72" s="20" t="s">
        <v>9</v>
      </c>
    </row>
    <row r="73" spans="1:2" x14ac:dyDescent="0.25">
      <c r="A73" s="21" t="s">
        <v>632</v>
      </c>
      <c r="B73" s="19" t="s">
        <v>9</v>
      </c>
    </row>
    <row r="74" spans="1:2" x14ac:dyDescent="0.25">
      <c r="A74" s="22" t="s">
        <v>633</v>
      </c>
      <c r="B74" s="20" t="s">
        <v>9</v>
      </c>
    </row>
    <row r="75" spans="1:2" x14ac:dyDescent="0.25">
      <c r="A75" s="21" t="s">
        <v>634</v>
      </c>
      <c r="B75" s="19" t="s">
        <v>9</v>
      </c>
    </row>
    <row r="76" spans="1:2" x14ac:dyDescent="0.25">
      <c r="A76" s="22" t="s">
        <v>635</v>
      </c>
      <c r="B76" s="20" t="s">
        <v>9</v>
      </c>
    </row>
    <row r="77" spans="1:2" x14ac:dyDescent="0.25">
      <c r="A77" s="21" t="s">
        <v>636</v>
      </c>
      <c r="B77" s="19" t="s">
        <v>9</v>
      </c>
    </row>
    <row r="78" spans="1:2" x14ac:dyDescent="0.25">
      <c r="A78" s="22" t="s">
        <v>637</v>
      </c>
      <c r="B78" s="20" t="s">
        <v>9</v>
      </c>
    </row>
    <row r="79" spans="1:2" x14ac:dyDescent="0.25">
      <c r="A79" s="21" t="s">
        <v>638</v>
      </c>
      <c r="B79" s="19" t="s">
        <v>9</v>
      </c>
    </row>
    <row r="80" spans="1:2" x14ac:dyDescent="0.25">
      <c r="A80" s="22" t="s">
        <v>639</v>
      </c>
      <c r="B80" s="20" t="s">
        <v>9</v>
      </c>
    </row>
    <row r="81" spans="1:2" x14ac:dyDescent="0.25">
      <c r="A81" s="21" t="s">
        <v>640</v>
      </c>
      <c r="B81" s="19" t="s">
        <v>9</v>
      </c>
    </row>
    <row r="82" spans="1:2" x14ac:dyDescent="0.25">
      <c r="A82" s="22" t="s">
        <v>641</v>
      </c>
      <c r="B82" s="20" t="s">
        <v>9</v>
      </c>
    </row>
    <row r="83" spans="1:2" x14ac:dyDescent="0.25">
      <c r="A83" s="21" t="s">
        <v>642</v>
      </c>
      <c r="B83" s="19" t="s">
        <v>9</v>
      </c>
    </row>
    <row r="84" spans="1:2" x14ac:dyDescent="0.25">
      <c r="A84" s="22" t="s">
        <v>643</v>
      </c>
      <c r="B84" s="20" t="s">
        <v>61</v>
      </c>
    </row>
    <row r="85" spans="1:2" x14ac:dyDescent="0.25">
      <c r="A85" s="21" t="s">
        <v>644</v>
      </c>
      <c r="B85" s="19" t="s">
        <v>61</v>
      </c>
    </row>
    <row r="86" spans="1:2" x14ac:dyDescent="0.25">
      <c r="A86" s="22" t="s">
        <v>645</v>
      </c>
      <c r="B86" s="20" t="s">
        <v>9</v>
      </c>
    </row>
    <row r="87" spans="1:2" x14ac:dyDescent="0.25">
      <c r="A87" s="21" t="s">
        <v>646</v>
      </c>
      <c r="B87" s="19" t="s">
        <v>9</v>
      </c>
    </row>
    <row r="88" spans="1:2" x14ac:dyDescent="0.25">
      <c r="A88" s="22" t="s">
        <v>647</v>
      </c>
      <c r="B88" s="20" t="s">
        <v>9</v>
      </c>
    </row>
    <row r="89" spans="1:2" x14ac:dyDescent="0.25">
      <c r="A89" s="21" t="s">
        <v>648</v>
      </c>
      <c r="B89" s="19" t="s">
        <v>9</v>
      </c>
    </row>
    <row r="90" spans="1:2" x14ac:dyDescent="0.25">
      <c r="A90" s="22" t="s">
        <v>649</v>
      </c>
      <c r="B90" s="20" t="s">
        <v>9</v>
      </c>
    </row>
    <row r="91" spans="1:2" x14ac:dyDescent="0.25">
      <c r="A91" s="21" t="s">
        <v>650</v>
      </c>
      <c r="B91" s="19" t="s">
        <v>9</v>
      </c>
    </row>
    <row r="92" spans="1:2" x14ac:dyDescent="0.25">
      <c r="A92" s="22" t="s">
        <v>651</v>
      </c>
      <c r="B92" s="20" t="s">
        <v>9</v>
      </c>
    </row>
    <row r="93" spans="1:2" x14ac:dyDescent="0.25">
      <c r="A93" s="21" t="s">
        <v>652</v>
      </c>
      <c r="B93" s="19" t="s">
        <v>9</v>
      </c>
    </row>
    <row r="94" spans="1:2" x14ac:dyDescent="0.25">
      <c r="A94" s="22" t="s">
        <v>653</v>
      </c>
      <c r="B94" s="20" t="s">
        <v>9</v>
      </c>
    </row>
    <row r="95" spans="1:2" x14ac:dyDescent="0.25">
      <c r="A95" s="21" t="s">
        <v>654</v>
      </c>
      <c r="B95" s="19" t="s">
        <v>9</v>
      </c>
    </row>
    <row r="96" spans="1:2" x14ac:dyDescent="0.25">
      <c r="A96" s="22" t="s">
        <v>655</v>
      </c>
      <c r="B96" s="20" t="s">
        <v>9</v>
      </c>
    </row>
    <row r="97" spans="1:2" x14ac:dyDescent="0.25">
      <c r="A97" s="21" t="s">
        <v>656</v>
      </c>
      <c r="B97" s="19" t="s">
        <v>9</v>
      </c>
    </row>
    <row r="98" spans="1:2" x14ac:dyDescent="0.25">
      <c r="A98" s="22" t="s">
        <v>657</v>
      </c>
      <c r="B98" s="20" t="s">
        <v>9</v>
      </c>
    </row>
  </sheetData>
  <autoFilter ref="A2:B98" xr:uid="{2B5BABA3-248B-4013-8C8B-563555B23B41}"/>
  <mergeCells count="1">
    <mergeCell ref="A1:B1"/>
  </mergeCells>
  <phoneticPr fontId="2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FFB2F-B7B2-4EA6-8665-37F47972C121}">
  <dimension ref="A2:Y50"/>
  <sheetViews>
    <sheetView showGridLines="0" zoomScale="85" zoomScaleNormal="85" workbookViewId="0">
      <pane xSplit="3" ySplit="4" topLeftCell="O5" activePane="bottomRight" state="frozen"/>
      <selection pane="topRight" activeCell="D1" sqref="D1"/>
      <selection pane="bottomLeft" activeCell="A5" sqref="A5"/>
      <selection pane="bottomRight" activeCell="R25" sqref="R25"/>
    </sheetView>
  </sheetViews>
  <sheetFormatPr defaultRowHeight="15" x14ac:dyDescent="0.25"/>
  <cols>
    <col min="1" max="1" width="57.5703125" bestFit="1" customWidth="1"/>
    <col min="2" max="2" width="15.5703125" bestFit="1" customWidth="1"/>
    <col min="3" max="3" width="22.140625" customWidth="1"/>
    <col min="4" max="4" width="13.28515625" customWidth="1"/>
    <col min="5" max="5" width="21" customWidth="1"/>
    <col min="6" max="6" width="16" customWidth="1"/>
    <col min="7" max="7" width="17.28515625" customWidth="1"/>
    <col min="8" max="8" width="19.28515625" customWidth="1"/>
    <col min="9" max="9" width="13.28515625" customWidth="1"/>
    <col min="10" max="10" width="21.7109375" customWidth="1"/>
    <col min="11" max="11" width="15" customWidth="1"/>
    <col min="12" max="12" width="17.28515625" customWidth="1"/>
    <col min="13" max="13" width="20.5703125" customWidth="1"/>
    <col min="14" max="14" width="14.7109375" style="3" customWidth="1"/>
    <col min="15" max="15" width="18" style="3" customWidth="1"/>
    <col min="16" max="16" width="19.28515625" style="3" customWidth="1"/>
    <col min="17" max="18" width="21.7109375" customWidth="1"/>
    <col min="19" max="19" width="20.5703125" customWidth="1"/>
    <col min="20" max="22" width="21.7109375" customWidth="1"/>
    <col min="23" max="23" width="18" bestFit="1" customWidth="1"/>
    <col min="24" max="25" width="14.42578125" bestFit="1" customWidth="1"/>
  </cols>
  <sheetData>
    <row r="2" spans="1:25" ht="15.75" thickBot="1" x14ac:dyDescent="0.3"/>
    <row r="3" spans="1:25" ht="15.75" thickBot="1" x14ac:dyDescent="0.3">
      <c r="A3" s="116" t="s">
        <v>658</v>
      </c>
      <c r="B3" s="110" t="s">
        <v>659</v>
      </c>
      <c r="C3" s="110" t="s">
        <v>660</v>
      </c>
      <c r="D3" s="118" t="s">
        <v>661</v>
      </c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9" t="s">
        <v>662</v>
      </c>
      <c r="S3" s="120"/>
      <c r="T3" s="120"/>
      <c r="U3" s="120"/>
      <c r="V3" s="121"/>
      <c r="W3" s="112" t="s">
        <v>663</v>
      </c>
    </row>
    <row r="4" spans="1:25" ht="33.75" customHeight="1" thickBot="1" x14ac:dyDescent="0.3">
      <c r="A4" s="117"/>
      <c r="B4" s="111"/>
      <c r="C4" s="111"/>
      <c r="D4" s="52" t="s">
        <v>664</v>
      </c>
      <c r="E4" s="52" t="s">
        <v>665</v>
      </c>
      <c r="F4" s="53" t="s">
        <v>5</v>
      </c>
      <c r="G4" s="53" t="s">
        <v>666</v>
      </c>
      <c r="H4" s="54" t="s">
        <v>667</v>
      </c>
      <c r="I4" s="55" t="s">
        <v>668</v>
      </c>
      <c r="J4" s="56" t="s">
        <v>669</v>
      </c>
      <c r="K4" s="57" t="s">
        <v>5</v>
      </c>
      <c r="L4" s="57" t="s">
        <v>666</v>
      </c>
      <c r="M4" s="58" t="s">
        <v>667</v>
      </c>
      <c r="N4" s="59" t="s">
        <v>670</v>
      </c>
      <c r="O4" s="60" t="s">
        <v>671</v>
      </c>
      <c r="P4" s="61" t="s">
        <v>666</v>
      </c>
      <c r="Q4" s="62" t="s">
        <v>667</v>
      </c>
      <c r="R4" s="68" t="s">
        <v>672</v>
      </c>
      <c r="S4" s="69" t="s">
        <v>673</v>
      </c>
      <c r="T4" s="70" t="s">
        <v>5</v>
      </c>
      <c r="U4" s="70" t="s">
        <v>666</v>
      </c>
      <c r="V4" s="71" t="s">
        <v>667</v>
      </c>
      <c r="W4" s="113"/>
    </row>
    <row r="5" spans="1:25" ht="15.75" thickTop="1" x14ac:dyDescent="0.25">
      <c r="A5" s="47" t="s">
        <v>674</v>
      </c>
      <c r="B5" s="84" t="s">
        <v>675</v>
      </c>
      <c r="C5" s="7" t="s">
        <v>676</v>
      </c>
      <c r="D5" s="31">
        <v>0</v>
      </c>
      <c r="E5" s="28">
        <v>0</v>
      </c>
      <c r="F5" s="27"/>
      <c r="G5" s="27">
        <f>E5*F5</f>
        <v>0</v>
      </c>
      <c r="H5" s="32">
        <f t="shared" ref="H5:H21" si="0">G5*12</f>
        <v>0</v>
      </c>
      <c r="I5" s="31">
        <v>0</v>
      </c>
      <c r="J5" s="28">
        <v>0</v>
      </c>
      <c r="K5" s="27"/>
      <c r="L5" s="27">
        <f>K5*J5</f>
        <v>0</v>
      </c>
      <c r="M5" s="32">
        <f>L5*12</f>
        <v>0</v>
      </c>
      <c r="N5" s="31">
        <v>0</v>
      </c>
      <c r="O5" s="6">
        <v>0</v>
      </c>
      <c r="P5" s="39">
        <f t="shared" ref="P5:P24" si="1">L5+G5</f>
        <v>0</v>
      </c>
      <c r="Q5" s="41">
        <f t="shared" ref="Q5:Q24" si="2">M5+H5</f>
        <v>0</v>
      </c>
      <c r="R5" s="31">
        <v>1</v>
      </c>
      <c r="S5" s="6">
        <v>1</v>
      </c>
      <c r="T5" s="74">
        <v>9768.0761292919997</v>
      </c>
      <c r="U5" s="74">
        <f>T5*S5</f>
        <v>9768.0761292919997</v>
      </c>
      <c r="V5" s="75">
        <f>U5*12</f>
        <v>117216.913551504</v>
      </c>
      <c r="W5" s="49" t="s">
        <v>677</v>
      </c>
      <c r="X5" s="9"/>
    </row>
    <row r="6" spans="1:25" x14ac:dyDescent="0.25">
      <c r="A6" s="47" t="s">
        <v>678</v>
      </c>
      <c r="B6" s="85" t="s">
        <v>679</v>
      </c>
      <c r="C6" s="7" t="s">
        <v>680</v>
      </c>
      <c r="D6" s="31">
        <v>0</v>
      </c>
      <c r="E6" s="28">
        <v>0</v>
      </c>
      <c r="F6" s="27"/>
      <c r="G6" s="27">
        <f t="shared" ref="G6:G24" si="3">E6*F6</f>
        <v>0</v>
      </c>
      <c r="H6" s="32">
        <f t="shared" si="0"/>
        <v>0</v>
      </c>
      <c r="I6" s="31">
        <v>4</v>
      </c>
      <c r="J6" s="28">
        <v>4</v>
      </c>
      <c r="K6" s="27">
        <f>K7</f>
        <v>6259.74</v>
      </c>
      <c r="L6" s="27">
        <f t="shared" ref="L6:L24" si="4">K6*J6</f>
        <v>25038.959999999999</v>
      </c>
      <c r="M6" s="32">
        <f t="shared" ref="M6:M24" si="5">L6*12</f>
        <v>300467.52</v>
      </c>
      <c r="N6" s="31">
        <v>4</v>
      </c>
      <c r="O6" s="6">
        <v>4</v>
      </c>
      <c r="P6" s="39">
        <f t="shared" si="1"/>
        <v>25038.959999999999</v>
      </c>
      <c r="Q6" s="41">
        <f t="shared" si="2"/>
        <v>300467.52</v>
      </c>
      <c r="R6" s="31">
        <v>4</v>
      </c>
      <c r="S6" s="6">
        <v>4</v>
      </c>
      <c r="T6" s="74">
        <f>U6/S6</f>
        <v>6259.74</v>
      </c>
      <c r="U6" s="74">
        <f>P6</f>
        <v>25038.959999999999</v>
      </c>
      <c r="V6" s="75">
        <f t="shared" ref="V6:V24" si="6">U6*12</f>
        <v>300467.52</v>
      </c>
      <c r="W6" s="49" t="s">
        <v>681</v>
      </c>
      <c r="X6" s="9"/>
    </row>
    <row r="7" spans="1:25" x14ac:dyDescent="0.25">
      <c r="A7" s="47" t="s">
        <v>682</v>
      </c>
      <c r="B7" s="85" t="s">
        <v>679</v>
      </c>
      <c r="C7" s="7" t="s">
        <v>680</v>
      </c>
      <c r="D7" s="31">
        <v>0</v>
      </c>
      <c r="E7" s="28">
        <v>0</v>
      </c>
      <c r="F7" s="27"/>
      <c r="G7" s="27">
        <f t="shared" si="3"/>
        <v>0</v>
      </c>
      <c r="H7" s="32">
        <f t="shared" si="0"/>
        <v>0</v>
      </c>
      <c r="I7" s="31">
        <v>10</v>
      </c>
      <c r="J7" s="28">
        <v>10</v>
      </c>
      <c r="K7" s="27">
        <v>6259.74</v>
      </c>
      <c r="L7" s="27">
        <f t="shared" si="4"/>
        <v>62597.399999999994</v>
      </c>
      <c r="M7" s="32">
        <f t="shared" si="5"/>
        <v>751168.79999999993</v>
      </c>
      <c r="N7" s="31">
        <v>10</v>
      </c>
      <c r="O7" s="6">
        <v>10</v>
      </c>
      <c r="P7" s="39">
        <f t="shared" si="1"/>
        <v>62597.399999999994</v>
      </c>
      <c r="Q7" s="41">
        <f t="shared" si="2"/>
        <v>751168.79999999993</v>
      </c>
      <c r="R7" s="31">
        <v>10</v>
      </c>
      <c r="S7" s="6">
        <v>10</v>
      </c>
      <c r="T7" s="74">
        <f t="shared" ref="T7:T24" si="7">U7/S7</f>
        <v>6259.74</v>
      </c>
      <c r="U7" s="74">
        <f t="shared" ref="U7:U24" si="8">P7</f>
        <v>62597.399999999994</v>
      </c>
      <c r="V7" s="75">
        <f t="shared" si="6"/>
        <v>751168.79999999993</v>
      </c>
      <c r="W7" s="49" t="s">
        <v>681</v>
      </c>
      <c r="X7" s="9"/>
    </row>
    <row r="8" spans="1:25" x14ac:dyDescent="0.25">
      <c r="A8" s="47" t="s">
        <v>683</v>
      </c>
      <c r="B8" s="85" t="s">
        <v>684</v>
      </c>
      <c r="C8" s="7" t="s">
        <v>676</v>
      </c>
      <c r="D8" s="31">
        <v>2</v>
      </c>
      <c r="E8" s="28">
        <v>4</v>
      </c>
      <c r="F8" s="27">
        <v>7113.913305877415</v>
      </c>
      <c r="G8" s="27">
        <f t="shared" si="3"/>
        <v>28455.65322350966</v>
      </c>
      <c r="H8" s="32">
        <f t="shared" si="0"/>
        <v>341467.83868211589</v>
      </c>
      <c r="I8" s="31">
        <v>0</v>
      </c>
      <c r="J8" s="28">
        <v>0</v>
      </c>
      <c r="K8" s="27"/>
      <c r="L8" s="27">
        <f t="shared" si="4"/>
        <v>0</v>
      </c>
      <c r="M8" s="32">
        <f t="shared" si="5"/>
        <v>0</v>
      </c>
      <c r="N8" s="31">
        <v>2</v>
      </c>
      <c r="O8" s="6">
        <v>4</v>
      </c>
      <c r="P8" s="39">
        <f t="shared" si="1"/>
        <v>28455.65322350966</v>
      </c>
      <c r="Q8" s="41">
        <f t="shared" si="2"/>
        <v>341467.83868211589</v>
      </c>
      <c r="R8" s="31">
        <v>2</v>
      </c>
      <c r="S8" s="6">
        <v>4</v>
      </c>
      <c r="T8" s="74">
        <f t="shared" si="7"/>
        <v>7113.913305877415</v>
      </c>
      <c r="U8" s="74">
        <f t="shared" si="8"/>
        <v>28455.65322350966</v>
      </c>
      <c r="V8" s="75">
        <f t="shared" si="6"/>
        <v>341467.83868211589</v>
      </c>
      <c r="W8" s="49" t="s">
        <v>681</v>
      </c>
      <c r="X8" s="9"/>
    </row>
    <row r="9" spans="1:25" x14ac:dyDescent="0.25">
      <c r="A9" s="47" t="s">
        <v>685</v>
      </c>
      <c r="B9" s="85" t="s">
        <v>679</v>
      </c>
      <c r="C9" s="7" t="s">
        <v>676</v>
      </c>
      <c r="D9" s="31">
        <v>25</v>
      </c>
      <c r="E9" s="28">
        <v>25</v>
      </c>
      <c r="F9" s="27">
        <v>6716.6158615716186</v>
      </c>
      <c r="G9" s="27">
        <f t="shared" si="3"/>
        <v>167915.39653929046</v>
      </c>
      <c r="H9" s="32">
        <f t="shared" si="0"/>
        <v>2014984.7584714857</v>
      </c>
      <c r="I9" s="31">
        <v>20</v>
      </c>
      <c r="J9" s="28">
        <v>20</v>
      </c>
      <c r="K9" s="27">
        <v>5795.01</v>
      </c>
      <c r="L9" s="27">
        <f t="shared" si="4"/>
        <v>115900.20000000001</v>
      </c>
      <c r="M9" s="32">
        <f t="shared" si="5"/>
        <v>1390802.4000000001</v>
      </c>
      <c r="N9" s="31">
        <v>45</v>
      </c>
      <c r="O9" s="6">
        <v>45</v>
      </c>
      <c r="P9" s="39">
        <f t="shared" si="1"/>
        <v>283815.59653929051</v>
      </c>
      <c r="Q9" s="41">
        <f t="shared" si="2"/>
        <v>3405787.1584714856</v>
      </c>
      <c r="R9" s="31">
        <v>45</v>
      </c>
      <c r="S9" s="6">
        <v>45</v>
      </c>
      <c r="T9" s="74">
        <f t="shared" si="7"/>
        <v>6307.0132564286778</v>
      </c>
      <c r="U9" s="74">
        <f t="shared" si="8"/>
        <v>283815.59653929051</v>
      </c>
      <c r="V9" s="75">
        <f t="shared" si="6"/>
        <v>3405787.1584714861</v>
      </c>
      <c r="W9" s="49" t="s">
        <v>681</v>
      </c>
      <c r="X9" s="9"/>
    </row>
    <row r="10" spans="1:25" x14ac:dyDescent="0.25">
      <c r="A10" s="47" t="s">
        <v>686</v>
      </c>
      <c r="B10" s="85" t="s">
        <v>684</v>
      </c>
      <c r="C10" s="7" t="s">
        <v>676</v>
      </c>
      <c r="D10" s="31">
        <v>2</v>
      </c>
      <c r="E10" s="28">
        <v>4</v>
      </c>
      <c r="F10" s="27">
        <v>6261.3921517270583</v>
      </c>
      <c r="G10" s="27">
        <f t="shared" si="3"/>
        <v>25045.568606908233</v>
      </c>
      <c r="H10" s="32">
        <f t="shared" si="0"/>
        <v>300546.82328289881</v>
      </c>
      <c r="I10" s="31">
        <v>0</v>
      </c>
      <c r="J10" s="28">
        <v>0</v>
      </c>
      <c r="K10" s="27"/>
      <c r="L10" s="27">
        <f t="shared" si="4"/>
        <v>0</v>
      </c>
      <c r="M10" s="32">
        <f t="shared" si="5"/>
        <v>0</v>
      </c>
      <c r="N10" s="31">
        <v>2</v>
      </c>
      <c r="O10" s="6">
        <v>4</v>
      </c>
      <c r="P10" s="39">
        <f t="shared" si="1"/>
        <v>25045.568606908233</v>
      </c>
      <c r="Q10" s="41">
        <f t="shared" si="2"/>
        <v>300546.82328289881</v>
      </c>
      <c r="R10" s="31">
        <v>2</v>
      </c>
      <c r="S10" s="6">
        <v>4</v>
      </c>
      <c r="T10" s="74">
        <f t="shared" si="7"/>
        <v>6261.3921517270583</v>
      </c>
      <c r="U10" s="74">
        <f t="shared" si="8"/>
        <v>25045.568606908233</v>
      </c>
      <c r="V10" s="75">
        <f t="shared" si="6"/>
        <v>300546.82328289881</v>
      </c>
      <c r="W10" s="49" t="s">
        <v>681</v>
      </c>
      <c r="X10" s="9"/>
    </row>
    <row r="11" spans="1:25" x14ac:dyDescent="0.25">
      <c r="A11" s="47" t="s">
        <v>687</v>
      </c>
      <c r="B11" s="85" t="s">
        <v>679</v>
      </c>
      <c r="C11" s="7" t="s">
        <v>676</v>
      </c>
      <c r="D11" s="31">
        <v>1</v>
      </c>
      <c r="E11" s="28">
        <v>1</v>
      </c>
      <c r="F11" s="27">
        <v>6716.6158615716186</v>
      </c>
      <c r="G11" s="27">
        <f t="shared" si="3"/>
        <v>6716.6158615716186</v>
      </c>
      <c r="H11" s="32">
        <f t="shared" si="0"/>
        <v>80599.390338859419</v>
      </c>
      <c r="I11" s="31">
        <v>1</v>
      </c>
      <c r="J11" s="28">
        <v>1</v>
      </c>
      <c r="K11" s="27">
        <f>F11</f>
        <v>6716.6158615716186</v>
      </c>
      <c r="L11" s="27">
        <f t="shared" si="4"/>
        <v>6716.6158615716186</v>
      </c>
      <c r="M11" s="32">
        <f t="shared" si="5"/>
        <v>80599.390338859419</v>
      </c>
      <c r="N11" s="31">
        <v>2</v>
      </c>
      <c r="O11" s="6">
        <v>2</v>
      </c>
      <c r="P11" s="39">
        <f t="shared" si="1"/>
        <v>13433.231723143237</v>
      </c>
      <c r="Q11" s="41">
        <f t="shared" si="2"/>
        <v>161198.78067771884</v>
      </c>
      <c r="R11" s="31">
        <v>2</v>
      </c>
      <c r="S11" s="6">
        <v>2</v>
      </c>
      <c r="T11" s="74">
        <f t="shared" si="7"/>
        <v>6716.6158615716186</v>
      </c>
      <c r="U11" s="74">
        <f t="shared" si="8"/>
        <v>13433.231723143237</v>
      </c>
      <c r="V11" s="75">
        <f t="shared" si="6"/>
        <v>161198.78067771884</v>
      </c>
      <c r="W11" s="49" t="s">
        <v>681</v>
      </c>
      <c r="X11" s="9"/>
    </row>
    <row r="12" spans="1:25" x14ac:dyDescent="0.25">
      <c r="A12" s="47" t="s">
        <v>688</v>
      </c>
      <c r="B12" s="85" t="s">
        <v>679</v>
      </c>
      <c r="C12" s="7" t="s">
        <v>676</v>
      </c>
      <c r="D12" s="31">
        <v>5</v>
      </c>
      <c r="E12" s="28">
        <v>5</v>
      </c>
      <c r="F12" s="27">
        <v>9396.5943479849375</v>
      </c>
      <c r="G12" s="27">
        <f t="shared" si="3"/>
        <v>46982.971739924687</v>
      </c>
      <c r="H12" s="32">
        <f t="shared" si="0"/>
        <v>563795.66087909625</v>
      </c>
      <c r="I12" s="31">
        <v>0</v>
      </c>
      <c r="J12" s="28">
        <v>0</v>
      </c>
      <c r="K12" s="27"/>
      <c r="L12" s="27">
        <f t="shared" si="4"/>
        <v>0</v>
      </c>
      <c r="M12" s="32">
        <f t="shared" si="5"/>
        <v>0</v>
      </c>
      <c r="N12" s="31">
        <v>5</v>
      </c>
      <c r="O12" s="6">
        <v>5</v>
      </c>
      <c r="P12" s="39">
        <f t="shared" si="1"/>
        <v>46982.971739924687</v>
      </c>
      <c r="Q12" s="41">
        <f t="shared" si="2"/>
        <v>563795.66087909625</v>
      </c>
      <c r="R12" s="31">
        <v>5</v>
      </c>
      <c r="S12" s="6">
        <v>5</v>
      </c>
      <c r="T12" s="74">
        <f t="shared" si="7"/>
        <v>9396.5943479849375</v>
      </c>
      <c r="U12" s="74">
        <f t="shared" si="8"/>
        <v>46982.971739924687</v>
      </c>
      <c r="V12" s="75">
        <f t="shared" si="6"/>
        <v>563795.66087909625</v>
      </c>
      <c r="W12" s="49" t="s">
        <v>681</v>
      </c>
      <c r="X12" s="9"/>
    </row>
    <row r="13" spans="1:25" x14ac:dyDescent="0.25">
      <c r="A13" s="47" t="s">
        <v>689</v>
      </c>
      <c r="B13" s="85" t="s">
        <v>679</v>
      </c>
      <c r="C13" s="7" t="s">
        <v>676</v>
      </c>
      <c r="D13" s="31">
        <v>1</v>
      </c>
      <c r="E13" s="28">
        <v>1</v>
      </c>
      <c r="F13" s="27">
        <v>20827.521920520016</v>
      </c>
      <c r="G13" s="27">
        <f t="shared" si="3"/>
        <v>20827.521920520016</v>
      </c>
      <c r="H13" s="32">
        <f t="shared" si="0"/>
        <v>249930.2630462402</v>
      </c>
      <c r="I13" s="31">
        <v>1</v>
      </c>
      <c r="J13" s="28">
        <v>1</v>
      </c>
      <c r="K13" s="27">
        <v>20316.400000000001</v>
      </c>
      <c r="L13" s="27">
        <f t="shared" si="4"/>
        <v>20316.400000000001</v>
      </c>
      <c r="M13" s="32">
        <f t="shared" si="5"/>
        <v>243796.80000000002</v>
      </c>
      <c r="N13" s="31">
        <v>2</v>
      </c>
      <c r="O13" s="6">
        <v>2</v>
      </c>
      <c r="P13" s="39">
        <f t="shared" si="1"/>
        <v>41143.921920520021</v>
      </c>
      <c r="Q13" s="41">
        <f t="shared" si="2"/>
        <v>493727.06304624025</v>
      </c>
      <c r="R13" s="31">
        <v>2</v>
      </c>
      <c r="S13" s="6">
        <v>2</v>
      </c>
      <c r="T13" s="74">
        <f t="shared" si="7"/>
        <v>20571.96096026001</v>
      </c>
      <c r="U13" s="74">
        <f t="shared" si="8"/>
        <v>41143.921920520021</v>
      </c>
      <c r="V13" s="75">
        <f t="shared" si="6"/>
        <v>493727.06304624025</v>
      </c>
      <c r="W13" s="49" t="s">
        <v>681</v>
      </c>
      <c r="X13" s="9"/>
      <c r="Y13" s="12"/>
    </row>
    <row r="14" spans="1:25" x14ac:dyDescent="0.25">
      <c r="A14" s="47" t="s">
        <v>690</v>
      </c>
      <c r="B14" s="85" t="s">
        <v>679</v>
      </c>
      <c r="C14" s="7" t="s">
        <v>676</v>
      </c>
      <c r="D14" s="31">
        <v>2</v>
      </c>
      <c r="E14" s="28">
        <v>2</v>
      </c>
      <c r="F14" s="27">
        <v>7919.9568078731072</v>
      </c>
      <c r="G14" s="27">
        <f t="shared" si="3"/>
        <v>15839.913615746214</v>
      </c>
      <c r="H14" s="32">
        <f t="shared" si="0"/>
        <v>190078.96338895458</v>
      </c>
      <c r="I14" s="31">
        <v>0</v>
      </c>
      <c r="J14" s="28">
        <v>0</v>
      </c>
      <c r="K14" s="27"/>
      <c r="L14" s="27">
        <f t="shared" si="4"/>
        <v>0</v>
      </c>
      <c r="M14" s="32">
        <f t="shared" si="5"/>
        <v>0</v>
      </c>
      <c r="N14" s="31">
        <v>2</v>
      </c>
      <c r="O14" s="6">
        <v>2</v>
      </c>
      <c r="P14" s="39">
        <f t="shared" si="1"/>
        <v>15839.913615746214</v>
      </c>
      <c r="Q14" s="41">
        <f t="shared" si="2"/>
        <v>190078.96338895458</v>
      </c>
      <c r="R14" s="31">
        <v>1</v>
      </c>
      <c r="S14" s="6">
        <v>1</v>
      </c>
      <c r="T14" s="74">
        <f>F14</f>
        <v>7919.9568078731072</v>
      </c>
      <c r="U14" s="74">
        <f t="shared" ref="U14:U20" si="9">T14*S14</f>
        <v>7919.9568078731072</v>
      </c>
      <c r="V14" s="75">
        <f t="shared" si="6"/>
        <v>95039.48169447729</v>
      </c>
      <c r="W14" s="49" t="s">
        <v>691</v>
      </c>
      <c r="X14" s="9"/>
      <c r="Y14" s="12"/>
    </row>
    <row r="15" spans="1:25" x14ac:dyDescent="0.25">
      <c r="A15" s="47" t="s">
        <v>692</v>
      </c>
      <c r="B15" s="85" t="s">
        <v>684</v>
      </c>
      <c r="C15" s="7" t="s">
        <v>676</v>
      </c>
      <c r="D15" s="31">
        <v>0</v>
      </c>
      <c r="E15" s="28">
        <v>0</v>
      </c>
      <c r="F15" s="27"/>
      <c r="G15" s="27">
        <f t="shared" si="3"/>
        <v>0</v>
      </c>
      <c r="H15" s="32">
        <f t="shared" si="0"/>
        <v>0</v>
      </c>
      <c r="I15" s="31">
        <v>12</v>
      </c>
      <c r="J15" s="28">
        <v>24</v>
      </c>
      <c r="K15" s="27">
        <v>6411.72</v>
      </c>
      <c r="L15" s="27">
        <f t="shared" si="4"/>
        <v>153881.28</v>
      </c>
      <c r="M15" s="32">
        <f t="shared" si="5"/>
        <v>1846575.3599999999</v>
      </c>
      <c r="N15" s="31">
        <v>12</v>
      </c>
      <c r="O15" s="6">
        <v>24</v>
      </c>
      <c r="P15" s="39">
        <f t="shared" si="1"/>
        <v>153881.28</v>
      </c>
      <c r="Q15" s="41">
        <f t="shared" si="2"/>
        <v>1846575.3599999999</v>
      </c>
      <c r="R15" s="31">
        <v>12</v>
      </c>
      <c r="S15" s="6">
        <v>24</v>
      </c>
      <c r="T15" s="74">
        <f t="shared" si="7"/>
        <v>6411.72</v>
      </c>
      <c r="U15" s="74">
        <f t="shared" si="8"/>
        <v>153881.28</v>
      </c>
      <c r="V15" s="75">
        <f t="shared" si="6"/>
        <v>1846575.3599999999</v>
      </c>
      <c r="W15" s="49" t="s">
        <v>681</v>
      </c>
      <c r="X15" s="9"/>
      <c r="Y15" s="12"/>
    </row>
    <row r="16" spans="1:25" x14ac:dyDescent="0.25">
      <c r="A16" s="47" t="s">
        <v>693</v>
      </c>
      <c r="B16" s="85" t="s">
        <v>684</v>
      </c>
      <c r="C16" s="7" t="s">
        <v>676</v>
      </c>
      <c r="D16" s="31">
        <v>0</v>
      </c>
      <c r="E16" s="28">
        <v>0</v>
      </c>
      <c r="F16" s="27"/>
      <c r="G16" s="27">
        <f t="shared" si="3"/>
        <v>0</v>
      </c>
      <c r="H16" s="32">
        <f t="shared" si="0"/>
        <v>0</v>
      </c>
      <c r="I16" s="31">
        <v>10</v>
      </c>
      <c r="J16" s="28">
        <v>20</v>
      </c>
      <c r="K16" s="27">
        <v>6979.86</v>
      </c>
      <c r="L16" s="27">
        <f t="shared" si="4"/>
        <v>139597.19999999998</v>
      </c>
      <c r="M16" s="32">
        <f t="shared" si="5"/>
        <v>1675166.4</v>
      </c>
      <c r="N16" s="31">
        <v>10</v>
      </c>
      <c r="O16" s="6">
        <v>20</v>
      </c>
      <c r="P16" s="39">
        <f t="shared" si="1"/>
        <v>139597.19999999998</v>
      </c>
      <c r="Q16" s="41">
        <f t="shared" si="2"/>
        <v>1675166.4</v>
      </c>
      <c r="R16" s="31">
        <v>10</v>
      </c>
      <c r="S16" s="6">
        <v>20</v>
      </c>
      <c r="T16" s="74">
        <f t="shared" si="7"/>
        <v>6979.8599999999988</v>
      </c>
      <c r="U16" s="74">
        <f t="shared" si="8"/>
        <v>139597.19999999998</v>
      </c>
      <c r="V16" s="75">
        <f t="shared" si="6"/>
        <v>1675166.4</v>
      </c>
      <c r="W16" s="49" t="s">
        <v>681</v>
      </c>
      <c r="X16" s="9"/>
      <c r="Y16" s="12"/>
    </row>
    <row r="17" spans="1:25" x14ac:dyDescent="0.25">
      <c r="A17" s="47" t="s">
        <v>694</v>
      </c>
      <c r="B17" s="85" t="s">
        <v>679</v>
      </c>
      <c r="C17" s="7" t="s">
        <v>676</v>
      </c>
      <c r="D17" s="31">
        <v>1</v>
      </c>
      <c r="E17" s="28">
        <v>1</v>
      </c>
      <c r="F17" s="27">
        <f>K17</f>
        <v>8013.28</v>
      </c>
      <c r="G17" s="27">
        <f t="shared" si="3"/>
        <v>8013.28</v>
      </c>
      <c r="H17" s="32">
        <f t="shared" si="0"/>
        <v>96159.360000000001</v>
      </c>
      <c r="I17" s="31">
        <v>2</v>
      </c>
      <c r="J17" s="28">
        <v>2</v>
      </c>
      <c r="K17" s="27">
        <v>8013.28</v>
      </c>
      <c r="L17" s="27">
        <f t="shared" si="4"/>
        <v>16026.56</v>
      </c>
      <c r="M17" s="32">
        <f t="shared" si="5"/>
        <v>192318.72</v>
      </c>
      <c r="N17" s="31">
        <v>3</v>
      </c>
      <c r="O17" s="6">
        <v>3</v>
      </c>
      <c r="P17" s="39">
        <f t="shared" si="1"/>
        <v>24039.84</v>
      </c>
      <c r="Q17" s="41">
        <f t="shared" si="2"/>
        <v>288478.08000000002</v>
      </c>
      <c r="R17" s="31">
        <v>2</v>
      </c>
      <c r="S17" s="6">
        <v>2</v>
      </c>
      <c r="T17" s="74">
        <f>AVERAGE(K17,F17)</f>
        <v>8013.28</v>
      </c>
      <c r="U17" s="74">
        <f t="shared" si="9"/>
        <v>16026.56</v>
      </c>
      <c r="V17" s="75">
        <f t="shared" si="6"/>
        <v>192318.72</v>
      </c>
      <c r="W17" s="49" t="s">
        <v>691</v>
      </c>
      <c r="X17" s="9"/>
      <c r="Y17" s="12"/>
    </row>
    <row r="18" spans="1:25" x14ac:dyDescent="0.25">
      <c r="A18" s="47" t="s">
        <v>695</v>
      </c>
      <c r="B18" s="85" t="s">
        <v>679</v>
      </c>
      <c r="C18" s="7" t="s">
        <v>676</v>
      </c>
      <c r="D18" s="31">
        <v>1</v>
      </c>
      <c r="E18" s="28">
        <v>1</v>
      </c>
      <c r="F18" s="27">
        <v>10044.436036586734</v>
      </c>
      <c r="G18" s="27">
        <f t="shared" si="3"/>
        <v>10044.436036586734</v>
      </c>
      <c r="H18" s="32">
        <f t="shared" si="0"/>
        <v>120533.23243904082</v>
      </c>
      <c r="I18" s="31">
        <v>2</v>
      </c>
      <c r="J18" s="28">
        <v>2</v>
      </c>
      <c r="K18" s="27">
        <v>11106.23</v>
      </c>
      <c r="L18" s="27">
        <f t="shared" si="4"/>
        <v>22212.46</v>
      </c>
      <c r="M18" s="32">
        <f t="shared" si="5"/>
        <v>266549.52</v>
      </c>
      <c r="N18" s="31">
        <v>3</v>
      </c>
      <c r="O18" s="6">
        <v>3</v>
      </c>
      <c r="P18" s="39">
        <f t="shared" si="1"/>
        <v>32256.896036586731</v>
      </c>
      <c r="Q18" s="41">
        <f t="shared" si="2"/>
        <v>387082.75243904081</v>
      </c>
      <c r="R18" s="31">
        <v>3</v>
      </c>
      <c r="S18" s="6">
        <v>3</v>
      </c>
      <c r="T18" s="74">
        <f t="shared" si="7"/>
        <v>10752.298678862244</v>
      </c>
      <c r="U18" s="74">
        <f t="shared" si="8"/>
        <v>32256.896036586731</v>
      </c>
      <c r="V18" s="75">
        <f t="shared" si="6"/>
        <v>387082.75243904081</v>
      </c>
      <c r="W18" s="49" t="s">
        <v>681</v>
      </c>
      <c r="X18" s="9"/>
      <c r="Y18" s="12"/>
    </row>
    <row r="19" spans="1:25" x14ac:dyDescent="0.25">
      <c r="A19" s="47" t="s">
        <v>696</v>
      </c>
      <c r="B19" s="85" t="s">
        <v>679</v>
      </c>
      <c r="C19" s="7" t="s">
        <v>680</v>
      </c>
      <c r="D19" s="31">
        <v>0</v>
      </c>
      <c r="E19" s="28">
        <v>0</v>
      </c>
      <c r="F19" s="27"/>
      <c r="G19" s="27">
        <f t="shared" si="3"/>
        <v>0</v>
      </c>
      <c r="H19" s="32">
        <f t="shared" si="0"/>
        <v>0</v>
      </c>
      <c r="I19" s="31">
        <v>4</v>
      </c>
      <c r="J19" s="28">
        <v>4</v>
      </c>
      <c r="K19" s="27">
        <v>10098.4</v>
      </c>
      <c r="L19" s="27">
        <f t="shared" si="4"/>
        <v>40393.599999999999</v>
      </c>
      <c r="M19" s="32">
        <f t="shared" si="5"/>
        <v>484723.19999999995</v>
      </c>
      <c r="N19" s="31">
        <v>4</v>
      </c>
      <c r="O19" s="6">
        <v>4</v>
      </c>
      <c r="P19" s="39">
        <f t="shared" si="1"/>
        <v>40393.599999999999</v>
      </c>
      <c r="Q19" s="41">
        <f t="shared" si="2"/>
        <v>484723.19999999995</v>
      </c>
      <c r="R19" s="31">
        <v>4</v>
      </c>
      <c r="S19" s="6">
        <v>4</v>
      </c>
      <c r="T19" s="74">
        <f t="shared" si="7"/>
        <v>10098.4</v>
      </c>
      <c r="U19" s="74">
        <f t="shared" si="8"/>
        <v>40393.599999999999</v>
      </c>
      <c r="V19" s="75">
        <f t="shared" si="6"/>
        <v>484723.19999999995</v>
      </c>
      <c r="W19" s="49" t="s">
        <v>681</v>
      </c>
      <c r="X19" s="9"/>
      <c r="Y19" s="12"/>
    </row>
    <row r="20" spans="1:25" x14ac:dyDescent="0.25">
      <c r="A20" s="47" t="s">
        <v>697</v>
      </c>
      <c r="B20" s="85" t="s">
        <v>679</v>
      </c>
      <c r="C20" s="7" t="s">
        <v>676</v>
      </c>
      <c r="D20" s="31">
        <v>1</v>
      </c>
      <c r="E20" s="28">
        <v>1</v>
      </c>
      <c r="F20" s="27">
        <v>9493.2656295047982</v>
      </c>
      <c r="G20" s="27">
        <f t="shared" si="3"/>
        <v>9493.2656295047982</v>
      </c>
      <c r="H20" s="32">
        <f t="shared" si="0"/>
        <v>113919.18755405757</v>
      </c>
      <c r="I20" s="31">
        <v>1</v>
      </c>
      <c r="J20" s="28">
        <v>1</v>
      </c>
      <c r="K20" s="27">
        <f>F20</f>
        <v>9493.2656295047982</v>
      </c>
      <c r="L20" s="27">
        <f t="shared" si="4"/>
        <v>9493.2656295047982</v>
      </c>
      <c r="M20" s="32">
        <f t="shared" si="5"/>
        <v>113919.18755405757</v>
      </c>
      <c r="N20" s="31">
        <v>2</v>
      </c>
      <c r="O20" s="6">
        <v>2</v>
      </c>
      <c r="P20" s="39">
        <f t="shared" si="1"/>
        <v>18986.531259009596</v>
      </c>
      <c r="Q20" s="41">
        <f t="shared" si="2"/>
        <v>227838.37510811514</v>
      </c>
      <c r="R20" s="31">
        <v>1</v>
      </c>
      <c r="S20" s="6">
        <v>1</v>
      </c>
      <c r="T20" s="74">
        <f>AVERAGE(K20,F20)</f>
        <v>9493.2656295047982</v>
      </c>
      <c r="U20" s="74">
        <f t="shared" si="9"/>
        <v>9493.2656295047982</v>
      </c>
      <c r="V20" s="75">
        <f t="shared" si="6"/>
        <v>113919.18755405757</v>
      </c>
      <c r="W20" s="49" t="s">
        <v>691</v>
      </c>
      <c r="X20" s="9"/>
      <c r="Y20" s="12"/>
    </row>
    <row r="21" spans="1:25" x14ac:dyDescent="0.25">
      <c r="A21" s="47" t="s">
        <v>698</v>
      </c>
      <c r="B21" s="85" t="s">
        <v>679</v>
      </c>
      <c r="C21" s="7" t="s">
        <v>680</v>
      </c>
      <c r="D21" s="31">
        <v>0</v>
      </c>
      <c r="E21" s="28">
        <v>0</v>
      </c>
      <c r="F21" s="27"/>
      <c r="G21" s="27">
        <f t="shared" si="3"/>
        <v>0</v>
      </c>
      <c r="H21" s="32">
        <f t="shared" si="0"/>
        <v>0</v>
      </c>
      <c r="I21" s="31">
        <v>10</v>
      </c>
      <c r="J21" s="28">
        <v>10</v>
      </c>
      <c r="K21" s="27">
        <v>9462.6299999999992</v>
      </c>
      <c r="L21" s="27">
        <f t="shared" si="4"/>
        <v>94626.299999999988</v>
      </c>
      <c r="M21" s="32">
        <f t="shared" si="5"/>
        <v>1135515.5999999999</v>
      </c>
      <c r="N21" s="31">
        <v>10</v>
      </c>
      <c r="O21" s="6">
        <v>10</v>
      </c>
      <c r="P21" s="39">
        <f t="shared" si="1"/>
        <v>94626.299999999988</v>
      </c>
      <c r="Q21" s="41">
        <f t="shared" si="2"/>
        <v>1135515.5999999999</v>
      </c>
      <c r="R21" s="31">
        <v>10</v>
      </c>
      <c r="S21" s="6">
        <v>10</v>
      </c>
      <c r="T21" s="74">
        <f t="shared" si="7"/>
        <v>9462.6299999999992</v>
      </c>
      <c r="U21" s="74">
        <f t="shared" si="8"/>
        <v>94626.299999999988</v>
      </c>
      <c r="V21" s="75">
        <f t="shared" si="6"/>
        <v>1135515.5999999999</v>
      </c>
      <c r="W21" s="49" t="s">
        <v>681</v>
      </c>
      <c r="X21" s="9"/>
      <c r="Y21" s="12"/>
    </row>
    <row r="22" spans="1:25" x14ac:dyDescent="0.25">
      <c r="A22" s="47" t="s">
        <v>699</v>
      </c>
      <c r="B22" s="85" t="s">
        <v>679</v>
      </c>
      <c r="C22" s="7" t="s">
        <v>676</v>
      </c>
      <c r="D22" s="31">
        <v>41</v>
      </c>
      <c r="E22" s="28">
        <v>41</v>
      </c>
      <c r="F22" s="27">
        <v>7919.9568078731072</v>
      </c>
      <c r="G22" s="27">
        <f t="shared" si="3"/>
        <v>324718.22912279738</v>
      </c>
      <c r="H22" s="32">
        <f>G22*12</f>
        <v>3896618.7494735685</v>
      </c>
      <c r="I22" s="31">
        <v>20</v>
      </c>
      <c r="J22" s="28">
        <v>20</v>
      </c>
      <c r="K22" s="27">
        <v>8262.9599999999991</v>
      </c>
      <c r="L22" s="27">
        <f t="shared" si="4"/>
        <v>165259.19999999998</v>
      </c>
      <c r="M22" s="32">
        <f t="shared" si="5"/>
        <v>1983110.4</v>
      </c>
      <c r="N22" s="31">
        <f>I22+D22</f>
        <v>61</v>
      </c>
      <c r="O22" s="6">
        <f>N22</f>
        <v>61</v>
      </c>
      <c r="P22" s="39">
        <f t="shared" si="1"/>
        <v>489977.42912279733</v>
      </c>
      <c r="Q22" s="41">
        <f t="shared" si="2"/>
        <v>5879729.1494735684</v>
      </c>
      <c r="R22" s="31">
        <f>O22</f>
        <v>61</v>
      </c>
      <c r="S22" s="6">
        <f>R22</f>
        <v>61</v>
      </c>
      <c r="T22" s="74">
        <f t="shared" si="7"/>
        <v>8032.4168708655297</v>
      </c>
      <c r="U22" s="74">
        <f t="shared" si="8"/>
        <v>489977.42912279733</v>
      </c>
      <c r="V22" s="75">
        <f t="shared" si="6"/>
        <v>5879729.1494735684</v>
      </c>
      <c r="W22" s="49" t="s">
        <v>681</v>
      </c>
      <c r="X22" s="9"/>
      <c r="Y22" s="12"/>
    </row>
    <row r="23" spans="1:25" x14ac:dyDescent="0.25">
      <c r="A23" s="47" t="s">
        <v>700</v>
      </c>
      <c r="B23" s="85" t="s">
        <v>684</v>
      </c>
      <c r="C23" s="7" t="s">
        <v>676</v>
      </c>
      <c r="D23" s="31">
        <v>2</v>
      </c>
      <c r="E23" s="28">
        <v>4</v>
      </c>
      <c r="F23" s="27">
        <v>7464.7330980285487</v>
      </c>
      <c r="G23" s="27">
        <f t="shared" si="3"/>
        <v>29858.932392114195</v>
      </c>
      <c r="H23" s="32">
        <f t="shared" ref="H23:H24" si="10">G23*12</f>
        <v>358307.18870537035</v>
      </c>
      <c r="I23" s="31">
        <v>0</v>
      </c>
      <c r="J23" s="28">
        <v>0</v>
      </c>
      <c r="K23" s="27"/>
      <c r="L23" s="27">
        <f t="shared" si="4"/>
        <v>0</v>
      </c>
      <c r="M23" s="32">
        <f t="shared" si="5"/>
        <v>0</v>
      </c>
      <c r="N23" s="31">
        <v>2</v>
      </c>
      <c r="O23" s="6">
        <v>4</v>
      </c>
      <c r="P23" s="39">
        <f t="shared" si="1"/>
        <v>29858.932392114195</v>
      </c>
      <c r="Q23" s="41">
        <f t="shared" si="2"/>
        <v>358307.18870537035</v>
      </c>
      <c r="R23" s="31">
        <v>2</v>
      </c>
      <c r="S23" s="6">
        <v>4</v>
      </c>
      <c r="T23" s="74">
        <f t="shared" si="7"/>
        <v>7464.7330980285487</v>
      </c>
      <c r="U23" s="74">
        <f t="shared" si="8"/>
        <v>29858.932392114195</v>
      </c>
      <c r="V23" s="75">
        <f t="shared" si="6"/>
        <v>358307.18870537035</v>
      </c>
      <c r="W23" s="49" t="s">
        <v>681</v>
      </c>
      <c r="X23" s="9"/>
    </row>
    <row r="24" spans="1:25" ht="15.75" thickBot="1" x14ac:dyDescent="0.3">
      <c r="A24" s="47" t="s">
        <v>701</v>
      </c>
      <c r="B24" s="86" t="s">
        <v>684</v>
      </c>
      <c r="C24" s="7" t="s">
        <v>676</v>
      </c>
      <c r="D24" s="33">
        <v>2</v>
      </c>
      <c r="E24" s="28">
        <v>4</v>
      </c>
      <c r="F24" s="29">
        <v>8588.9180051017483</v>
      </c>
      <c r="G24" s="29">
        <f t="shared" si="3"/>
        <v>34355.672020406993</v>
      </c>
      <c r="H24" s="34">
        <f t="shared" si="10"/>
        <v>412268.06424488395</v>
      </c>
      <c r="I24" s="33">
        <v>0</v>
      </c>
      <c r="J24" s="30">
        <v>0</v>
      </c>
      <c r="K24" s="27"/>
      <c r="L24" s="29">
        <f t="shared" si="4"/>
        <v>0</v>
      </c>
      <c r="M24" s="34">
        <f t="shared" si="5"/>
        <v>0</v>
      </c>
      <c r="N24" s="33">
        <v>2</v>
      </c>
      <c r="O24" s="8">
        <v>4</v>
      </c>
      <c r="P24" s="40">
        <f t="shared" si="1"/>
        <v>34355.672020406993</v>
      </c>
      <c r="Q24" s="42">
        <f t="shared" si="2"/>
        <v>412268.06424488395</v>
      </c>
      <c r="R24" s="33">
        <v>2</v>
      </c>
      <c r="S24" s="8">
        <v>4</v>
      </c>
      <c r="T24" s="76">
        <f t="shared" si="7"/>
        <v>8588.9180051017483</v>
      </c>
      <c r="U24" s="76">
        <f t="shared" si="8"/>
        <v>34355.672020406993</v>
      </c>
      <c r="V24" s="77">
        <f t="shared" si="6"/>
        <v>412268.06424488395</v>
      </c>
      <c r="W24" s="50" t="s">
        <v>681</v>
      </c>
      <c r="X24" s="9"/>
    </row>
    <row r="25" spans="1:25" ht="16.5" thickTop="1" thickBot="1" x14ac:dyDescent="0.3">
      <c r="A25" s="114" t="s">
        <v>702</v>
      </c>
      <c r="B25" s="115"/>
      <c r="C25" s="73"/>
      <c r="D25" s="35">
        <f>SUM(D5:D24)</f>
        <v>86</v>
      </c>
      <c r="E25" s="36">
        <f>SUM(E5:E24)</f>
        <v>94</v>
      </c>
      <c r="F25" s="37"/>
      <c r="G25" s="37">
        <f>SUM(G5:G24)</f>
        <v>728267.45670888107</v>
      </c>
      <c r="H25" s="38">
        <f>SUM(H5:H24)</f>
        <v>8739209.4805065729</v>
      </c>
      <c r="I25" s="35">
        <f>SUM(I5:I24)</f>
        <v>97</v>
      </c>
      <c r="J25" s="36">
        <f>SUM(J5:J24)</f>
        <v>119</v>
      </c>
      <c r="K25" s="37">
        <v>0</v>
      </c>
      <c r="L25" s="37">
        <f t="shared" ref="L25:S25" si="11">SUM(L5:L24)</f>
        <v>872059.44149107626</v>
      </c>
      <c r="M25" s="38">
        <f t="shared" si="11"/>
        <v>10464713.297892919</v>
      </c>
      <c r="N25" s="43">
        <f t="shared" si="11"/>
        <v>183</v>
      </c>
      <c r="O25" s="44">
        <f t="shared" si="11"/>
        <v>213</v>
      </c>
      <c r="P25" s="45">
        <f t="shared" si="11"/>
        <v>1600326.8981999573</v>
      </c>
      <c r="Q25" s="46">
        <f t="shared" si="11"/>
        <v>19203922.778399486</v>
      </c>
      <c r="R25" s="43">
        <f t="shared" si="11"/>
        <v>181</v>
      </c>
      <c r="S25" s="44">
        <f t="shared" si="11"/>
        <v>211</v>
      </c>
      <c r="T25" s="48"/>
      <c r="U25" s="45">
        <f>SUM(U5:U24)</f>
        <v>1584668.4718918717</v>
      </c>
      <c r="V25" s="46">
        <f>SUM(V5:V24)</f>
        <v>19016021.66270246</v>
      </c>
      <c r="W25" s="51"/>
      <c r="X25" s="12"/>
    </row>
    <row r="26" spans="1:25" x14ac:dyDescent="0.25">
      <c r="H26" s="9"/>
      <c r="J26" s="1"/>
      <c r="M26" s="9"/>
      <c r="P26" s="79"/>
      <c r="Q26" s="9"/>
      <c r="T26" s="9"/>
      <c r="V26" s="9"/>
    </row>
    <row r="27" spans="1:25" x14ac:dyDescent="0.25">
      <c r="A27" s="67" t="s">
        <v>703</v>
      </c>
      <c r="Q27" s="9"/>
    </row>
    <row r="28" spans="1:25" x14ac:dyDescent="0.25">
      <c r="J28" s="9"/>
      <c r="Q28" s="9"/>
      <c r="T28" s="9"/>
    </row>
    <row r="29" spans="1:25" x14ac:dyDescent="0.25">
      <c r="A29" t="s">
        <v>704</v>
      </c>
      <c r="J29" s="9"/>
      <c r="Q29" s="9"/>
    </row>
    <row r="30" spans="1:25" x14ac:dyDescent="0.25">
      <c r="J30" s="9"/>
      <c r="Q30" s="9"/>
    </row>
    <row r="31" spans="1:25" x14ac:dyDescent="0.25">
      <c r="A31" t="s">
        <v>705</v>
      </c>
      <c r="J31" s="9"/>
      <c r="Q31" s="9"/>
    </row>
    <row r="32" spans="1:25" x14ac:dyDescent="0.25">
      <c r="Q32" s="9"/>
    </row>
    <row r="33" spans="1:17" x14ac:dyDescent="0.25">
      <c r="A33" t="s">
        <v>706</v>
      </c>
      <c r="Q33" s="9"/>
    </row>
    <row r="34" spans="1:17" x14ac:dyDescent="0.25">
      <c r="Q34" s="9"/>
    </row>
    <row r="35" spans="1:17" x14ac:dyDescent="0.25">
      <c r="A35" t="s">
        <v>707</v>
      </c>
      <c r="Q35" s="9"/>
    </row>
    <row r="36" spans="1:17" x14ac:dyDescent="0.25">
      <c r="Q36" s="9"/>
    </row>
    <row r="37" spans="1:17" x14ac:dyDescent="0.25">
      <c r="A37" t="s">
        <v>708</v>
      </c>
      <c r="Q37" s="9"/>
    </row>
    <row r="38" spans="1:17" x14ac:dyDescent="0.25">
      <c r="Q38" s="9"/>
    </row>
    <row r="39" spans="1:17" x14ac:dyDescent="0.25">
      <c r="Q39" s="9"/>
    </row>
    <row r="40" spans="1:17" x14ac:dyDescent="0.25">
      <c r="Q40" s="9"/>
    </row>
    <row r="41" spans="1:17" x14ac:dyDescent="0.25">
      <c r="Q41" s="9"/>
    </row>
    <row r="42" spans="1:17" x14ac:dyDescent="0.25">
      <c r="Q42" s="9"/>
    </row>
    <row r="43" spans="1:17" x14ac:dyDescent="0.25">
      <c r="Q43" s="9"/>
    </row>
    <row r="44" spans="1:17" x14ac:dyDescent="0.25">
      <c r="Q44" s="9"/>
    </row>
    <row r="45" spans="1:17" x14ac:dyDescent="0.25">
      <c r="Q45" s="9"/>
    </row>
    <row r="46" spans="1:17" x14ac:dyDescent="0.25">
      <c r="Q46" s="9"/>
    </row>
    <row r="47" spans="1:17" x14ac:dyDescent="0.25">
      <c r="Q47" s="9"/>
    </row>
    <row r="48" spans="1:17" x14ac:dyDescent="0.25">
      <c r="Q48" s="9"/>
    </row>
    <row r="49" spans="17:17" x14ac:dyDescent="0.25">
      <c r="Q49" s="9"/>
    </row>
    <row r="50" spans="17:17" x14ac:dyDescent="0.25">
      <c r="Q50" s="9"/>
    </row>
  </sheetData>
  <mergeCells count="7">
    <mergeCell ref="C3:C4"/>
    <mergeCell ref="W3:W4"/>
    <mergeCell ref="A25:B25"/>
    <mergeCell ref="A3:A4"/>
    <mergeCell ref="B3:B4"/>
    <mergeCell ref="D3:Q3"/>
    <mergeCell ref="R3:V3"/>
  </mergeCells>
  <conditionalFormatting sqref="R17:R24 R5:R15">
    <cfRule type="cellIs" dxfId="5" priority="7" operator="greaterThan">
      <formula>$N5</formula>
    </cfRule>
    <cfRule type="cellIs" dxfId="4" priority="8" operator="lessThan">
      <formula>$N5</formula>
    </cfRule>
    <cfRule type="cellIs" dxfId="3" priority="9" operator="equal">
      <formula>$N5</formula>
    </cfRule>
  </conditionalFormatting>
  <conditionalFormatting sqref="R16">
    <cfRule type="cellIs" dxfId="2" priority="1" operator="greaterThan">
      <formula>$N16</formula>
    </cfRule>
    <cfRule type="cellIs" dxfId="1" priority="2" operator="lessThan">
      <formula>$N16</formula>
    </cfRule>
    <cfRule type="cellIs" dxfId="0" priority="3" operator="equal">
      <formula>$N16</formula>
    </cfRule>
  </conditionalFormatting>
  <pageMargins left="0.511811024" right="0.511811024" top="0.78740157499999996" bottom="0.78740157499999996" header="0.31496062000000002" footer="0.31496062000000002"/>
  <ignoredErrors>
    <ignoredError sqref="T14:T20 U14:U2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1053E-64F0-42F8-B2A1-CCBD8ACC6C82}">
  <dimension ref="A1:H41"/>
  <sheetViews>
    <sheetView showGridLines="0" tabSelected="1" topLeftCell="A22" zoomScale="145" zoomScaleNormal="145" workbookViewId="0">
      <selection activeCell="F43" sqref="F43"/>
    </sheetView>
  </sheetViews>
  <sheetFormatPr defaultRowHeight="15" x14ac:dyDescent="0.25"/>
  <cols>
    <col min="1" max="1" width="39.5703125" customWidth="1"/>
    <col min="2" max="3" width="17.85546875" bestFit="1" customWidth="1"/>
    <col min="4" max="4" width="17.7109375" bestFit="1" customWidth="1"/>
    <col min="5" max="5" width="19.85546875" customWidth="1"/>
    <col min="6" max="7" width="17.7109375" bestFit="1" customWidth="1"/>
    <col min="8" max="8" width="15.85546875" bestFit="1" customWidth="1"/>
  </cols>
  <sheetData>
    <row r="1" spans="1:8" ht="30" customHeight="1" x14ac:dyDescent="0.25">
      <c r="A1" s="122" t="s">
        <v>709</v>
      </c>
      <c r="B1" s="122"/>
      <c r="C1" s="122"/>
      <c r="D1" s="122"/>
      <c r="E1" s="122"/>
    </row>
    <row r="2" spans="1:8" ht="16.5" customHeight="1" thickBot="1" x14ac:dyDescent="0.3">
      <c r="A2" s="80"/>
      <c r="B2" s="80"/>
      <c r="C2" s="80"/>
      <c r="D2" s="80"/>
      <c r="E2" s="80"/>
    </row>
    <row r="3" spans="1:8" ht="15.75" thickBot="1" x14ac:dyDescent="0.3">
      <c r="A3" s="123" t="s">
        <v>710</v>
      </c>
      <c r="B3" s="124"/>
      <c r="C3" s="124"/>
      <c r="D3" s="124"/>
      <c r="E3" s="125"/>
      <c r="G3" s="12"/>
    </row>
    <row r="4" spans="1:8" ht="30.75" thickBot="1" x14ac:dyDescent="0.3">
      <c r="A4" s="14" t="s">
        <v>711</v>
      </c>
      <c r="B4" s="66" t="s">
        <v>712</v>
      </c>
      <c r="C4" s="66" t="s">
        <v>713</v>
      </c>
      <c r="D4" s="14" t="s">
        <v>714</v>
      </c>
      <c r="E4" s="14" t="s">
        <v>715</v>
      </c>
      <c r="G4" s="13"/>
      <c r="H4" s="13"/>
    </row>
    <row r="5" spans="1:8" ht="16.5" thickTop="1" thickBot="1" x14ac:dyDescent="0.3">
      <c r="A5" s="11" t="s">
        <v>716</v>
      </c>
      <c r="B5" s="72">
        <f>'Mão de Obra'!H25</f>
        <v>8739209.4805065729</v>
      </c>
      <c r="C5" s="72">
        <f>'Mão de Obra'!M25</f>
        <v>10464713.297892919</v>
      </c>
      <c r="D5" s="72">
        <f>C5+B5</f>
        <v>19203922.77839949</v>
      </c>
      <c r="E5" s="72">
        <f>'Mão de Obra'!V25</f>
        <v>19016021.66270246</v>
      </c>
      <c r="F5" s="9"/>
      <c r="G5" s="13"/>
      <c r="H5" s="13"/>
    </row>
    <row r="6" spans="1:8" ht="16.5" thickTop="1" thickBot="1" x14ac:dyDescent="0.3">
      <c r="A6" s="11" t="s">
        <v>717</v>
      </c>
      <c r="B6" s="72">
        <v>1553731.4387102053</v>
      </c>
      <c r="C6" s="72">
        <v>1854739.36191281</v>
      </c>
      <c r="D6" s="72">
        <f t="shared" ref="D6:D7" si="0">C6+B6</f>
        <v>3408470.8006230155</v>
      </c>
      <c r="E6" s="72">
        <f>Tabela1[[#Totals],[R$ total]]</f>
        <v>5741124.4884504694</v>
      </c>
      <c r="F6" s="9"/>
      <c r="G6" s="13"/>
      <c r="H6" s="13"/>
    </row>
    <row r="7" spans="1:8" ht="16.5" thickTop="1" thickBot="1" x14ac:dyDescent="0.3">
      <c r="A7" s="11" t="s">
        <v>718</v>
      </c>
      <c r="B7" s="72">
        <v>77686.571935510263</v>
      </c>
      <c r="C7" s="72">
        <v>7669304.8800000008</v>
      </c>
      <c r="D7" s="72">
        <f t="shared" si="0"/>
        <v>7746991.4519355111</v>
      </c>
      <c r="E7" s="72">
        <f>E5*0.2</f>
        <v>3803204.3325404921</v>
      </c>
      <c r="F7" s="9"/>
      <c r="G7" s="13"/>
      <c r="H7" s="13"/>
    </row>
    <row r="8" spans="1:8" ht="16.5" thickTop="1" thickBot="1" x14ac:dyDescent="0.3">
      <c r="A8" s="11" t="s">
        <v>719</v>
      </c>
      <c r="B8" s="72">
        <f>SUM(B5:B7)</f>
        <v>10370627.491152288</v>
      </c>
      <c r="C8" s="72">
        <f t="shared" ref="C8:E8" si="1">SUM(C5:C7)</f>
        <v>19988757.539805729</v>
      </c>
      <c r="D8" s="72">
        <f t="shared" si="1"/>
        <v>30359385.030958015</v>
      </c>
      <c r="E8" s="72">
        <f t="shared" si="1"/>
        <v>28560350.483693425</v>
      </c>
      <c r="F8" s="9"/>
      <c r="G8" s="13"/>
      <c r="H8" s="13"/>
    </row>
    <row r="9" spans="1:8" ht="16.5" thickTop="1" thickBot="1" x14ac:dyDescent="0.3">
      <c r="A9" s="63" t="s">
        <v>720</v>
      </c>
      <c r="B9" s="81">
        <v>137948.09956020402</v>
      </c>
      <c r="C9" s="81">
        <v>209374.24</v>
      </c>
      <c r="D9" s="81">
        <f>C9+B9</f>
        <v>347322.33956020401</v>
      </c>
      <c r="E9" s="81">
        <v>725058.88999999966</v>
      </c>
      <c r="F9" s="12"/>
      <c r="G9" s="13"/>
      <c r="H9" s="13"/>
    </row>
    <row r="10" spans="1:8" ht="16.5" thickTop="1" thickBot="1" x14ac:dyDescent="0.3">
      <c r="A10" s="63" t="s">
        <v>721</v>
      </c>
      <c r="B10" s="81">
        <v>67386.018668260003</v>
      </c>
      <c r="C10" s="81">
        <v>317817.7</v>
      </c>
      <c r="D10" s="81">
        <f t="shared" ref="D10:D13" si="2">C10+B10</f>
        <v>385203.71866826003</v>
      </c>
      <c r="E10" s="81">
        <v>372653.5</v>
      </c>
      <c r="G10" s="13"/>
      <c r="H10" s="13"/>
    </row>
    <row r="11" spans="1:8" ht="16.5" thickTop="1" thickBot="1" x14ac:dyDescent="0.3">
      <c r="A11" s="63" t="s">
        <v>722</v>
      </c>
      <c r="B11" s="81">
        <v>64655.3</v>
      </c>
      <c r="C11" s="81">
        <v>28209.479406593404</v>
      </c>
      <c r="D11" s="81">
        <f t="shared" si="2"/>
        <v>92864.779406593414</v>
      </c>
      <c r="E11" s="81">
        <v>95845.721337353985</v>
      </c>
      <c r="G11" s="13"/>
      <c r="H11" s="13"/>
    </row>
    <row r="12" spans="1:8" ht="16.5" thickTop="1" thickBot="1" x14ac:dyDescent="0.3">
      <c r="A12" s="63" t="s">
        <v>723</v>
      </c>
      <c r="B12" s="81">
        <v>163876.79999999999</v>
      </c>
      <c r="C12" s="89">
        <v>0</v>
      </c>
      <c r="D12" s="81">
        <f t="shared" si="2"/>
        <v>163876.79999999999</v>
      </c>
      <c r="E12" s="93">
        <v>184871.28</v>
      </c>
      <c r="G12" s="13"/>
      <c r="H12" s="13"/>
    </row>
    <row r="13" spans="1:8" ht="16.5" thickTop="1" thickBot="1" x14ac:dyDescent="0.3">
      <c r="A13" s="63" t="s">
        <v>724</v>
      </c>
      <c r="B13" s="81">
        <v>11134</v>
      </c>
      <c r="C13" s="89">
        <v>0</v>
      </c>
      <c r="D13" s="81">
        <f t="shared" si="2"/>
        <v>11134</v>
      </c>
      <c r="E13" s="93">
        <v>23233.94</v>
      </c>
      <c r="G13" s="13"/>
      <c r="H13" s="13"/>
    </row>
    <row r="14" spans="1:8" ht="16.5" thickTop="1" thickBot="1" x14ac:dyDescent="0.3">
      <c r="A14" s="63" t="s">
        <v>719</v>
      </c>
      <c r="B14" s="81">
        <f>SUM(B9:B13)</f>
        <v>445000.21822846401</v>
      </c>
      <c r="C14" s="81">
        <f>SUM(C9:C13)</f>
        <v>555401.41940659331</v>
      </c>
      <c r="D14" s="81">
        <f>SUM(D9:D13)</f>
        <v>1000401.6376350576</v>
      </c>
      <c r="E14" s="81">
        <f>SUM(E9:E13)</f>
        <v>1401663.3313373537</v>
      </c>
      <c r="F14" s="12"/>
      <c r="G14" s="13"/>
      <c r="H14" s="13"/>
    </row>
    <row r="15" spans="1:8" ht="16.5" thickTop="1" thickBot="1" x14ac:dyDescent="0.3">
      <c r="A15" s="63" t="s">
        <v>725</v>
      </c>
      <c r="B15" s="65">
        <v>0.28149999999999997</v>
      </c>
      <c r="C15" s="65">
        <v>0.28149999999999997</v>
      </c>
      <c r="D15" s="65">
        <v>0.28149999999999997</v>
      </c>
      <c r="E15" s="65">
        <v>0.28149999999999997</v>
      </c>
    </row>
    <row r="16" spans="1:8" ht="16.5" thickTop="1" thickBot="1" x14ac:dyDescent="0.3">
      <c r="A16" s="63" t="s">
        <v>726</v>
      </c>
      <c r="B16" s="64"/>
      <c r="C16" s="64"/>
      <c r="D16" s="64"/>
      <c r="E16" s="64">
        <f>(E14-D14)*(1+E15)</f>
        <v>514216.8604794924</v>
      </c>
    </row>
    <row r="17" spans="1:8" ht="16.5" thickTop="1" thickBot="1" x14ac:dyDescent="0.3">
      <c r="A17" s="90" t="s">
        <v>736</v>
      </c>
      <c r="B17" s="89">
        <v>140406.78906374547</v>
      </c>
      <c r="C17" s="89">
        <v>70203.394531872735</v>
      </c>
      <c r="D17" s="93">
        <v>210610.1835956182</v>
      </c>
      <c r="E17" s="93">
        <v>140406.78906374547</v>
      </c>
    </row>
    <row r="18" spans="1:8" ht="16.5" thickTop="1" thickBot="1" x14ac:dyDescent="0.3">
      <c r="A18" s="90" t="s">
        <v>737</v>
      </c>
      <c r="B18" s="89">
        <v>75401.392435366084</v>
      </c>
      <c r="C18" s="89">
        <v>75401.392435366084</v>
      </c>
      <c r="D18" s="93">
        <v>150802.78487073217</v>
      </c>
      <c r="E18" s="93">
        <v>150802.78487073217</v>
      </c>
      <c r="F18" s="9"/>
      <c r="G18" s="9"/>
      <c r="H18" s="9"/>
    </row>
    <row r="19" spans="1:8" ht="16.5" thickTop="1" thickBot="1" x14ac:dyDescent="0.3">
      <c r="A19" s="11" t="s">
        <v>735</v>
      </c>
      <c r="B19" s="72">
        <f t="shared" ref="B19:C19" si="3">B5+B17+B16+B18</f>
        <v>8955017.6620056853</v>
      </c>
      <c r="C19" s="72">
        <f t="shared" si="3"/>
        <v>10610318.084860157</v>
      </c>
      <c r="D19" s="72">
        <f>D5+D17+D16+D18</f>
        <v>19565335.746865839</v>
      </c>
      <c r="E19" s="72">
        <f t="shared" ref="E19" si="4">E5+E17+E16+E18</f>
        <v>19821448.097116429</v>
      </c>
      <c r="F19" s="9"/>
      <c r="G19" s="9"/>
      <c r="H19" s="9"/>
    </row>
    <row r="20" spans="1:8" ht="16.5" thickTop="1" thickBot="1" x14ac:dyDescent="0.3">
      <c r="A20" s="11" t="s">
        <v>717</v>
      </c>
      <c r="B20" s="72">
        <f>B6</f>
        <v>1553731.4387102053</v>
      </c>
      <c r="C20" s="72">
        <f>C6</f>
        <v>1854739.36191281</v>
      </c>
      <c r="D20" s="72">
        <f>D6</f>
        <v>3408470.8006230155</v>
      </c>
      <c r="E20" s="72">
        <f>E6</f>
        <v>5741124.4884504694</v>
      </c>
      <c r="F20" s="9"/>
      <c r="G20" s="9"/>
      <c r="H20" s="9"/>
    </row>
    <row r="21" spans="1:8" ht="16.5" thickTop="1" thickBot="1" x14ac:dyDescent="0.3">
      <c r="A21" s="11" t="s">
        <v>718</v>
      </c>
      <c r="B21" s="72">
        <f>B7</f>
        <v>77686.571935510263</v>
      </c>
      <c r="C21" s="72">
        <f>C7</f>
        <v>7669304.8800000008</v>
      </c>
      <c r="D21" s="72">
        <f>D7</f>
        <v>7746991.4519355111</v>
      </c>
      <c r="E21" s="72">
        <f>E19*0.2</f>
        <v>3964289.6194232861</v>
      </c>
      <c r="F21" s="9"/>
      <c r="G21" s="9"/>
      <c r="H21" s="9"/>
    </row>
    <row r="22" spans="1:8" ht="16.5" thickTop="1" thickBot="1" x14ac:dyDescent="0.3">
      <c r="A22" s="11" t="s">
        <v>702</v>
      </c>
      <c r="B22" s="72">
        <f>SUM(B19:B21)</f>
        <v>10586435.672651401</v>
      </c>
      <c r="C22" s="72">
        <f t="shared" ref="C22:E22" si="5">SUM(C19:C21)</f>
        <v>20134362.326772965</v>
      </c>
      <c r="D22" s="82">
        <f t="shared" si="5"/>
        <v>30720797.999424364</v>
      </c>
      <c r="E22" s="82">
        <f t="shared" si="5"/>
        <v>29526862.204990186</v>
      </c>
      <c r="F22" s="12"/>
      <c r="G22" s="99"/>
    </row>
    <row r="23" spans="1:8" ht="16.5" thickTop="1" thickBot="1" x14ac:dyDescent="0.3">
      <c r="B23" s="17"/>
      <c r="C23" s="10"/>
      <c r="D23" s="16" t="s">
        <v>727</v>
      </c>
      <c r="E23" s="83">
        <f>D22-E22</f>
        <v>1193935.7944341786</v>
      </c>
    </row>
    <row r="24" spans="1:8" ht="16.5" thickTop="1" thickBot="1" x14ac:dyDescent="0.3">
      <c r="B24" s="1"/>
      <c r="C24" s="1"/>
      <c r="D24" s="15" t="s">
        <v>728</v>
      </c>
      <c r="E24" s="26">
        <f>(E22/D22)-1</f>
        <v>-3.8864087920390311E-2</v>
      </c>
    </row>
    <row r="25" spans="1:8" ht="15.75" thickTop="1" x14ac:dyDescent="0.25">
      <c r="B25" s="1"/>
      <c r="C25" s="1"/>
      <c r="D25" s="87"/>
      <c r="E25" s="88"/>
    </row>
    <row r="26" spans="1:8" x14ac:dyDescent="0.25">
      <c r="A26" s="91" t="s">
        <v>732</v>
      </c>
      <c r="B26" s="92"/>
      <c r="C26" s="92"/>
    </row>
    <row r="27" spans="1:8" ht="15.75" thickBot="1" x14ac:dyDescent="0.3"/>
    <row r="28" spans="1:8" x14ac:dyDescent="0.25">
      <c r="A28" s="108" t="s">
        <v>741</v>
      </c>
      <c r="B28" s="100"/>
      <c r="C28" s="101"/>
    </row>
    <row r="29" spans="1:8" x14ac:dyDescent="0.25">
      <c r="A29" s="102" t="s">
        <v>742</v>
      </c>
      <c r="B29" s="103"/>
      <c r="C29" s="104"/>
    </row>
    <row r="30" spans="1:8" x14ac:dyDescent="0.25">
      <c r="A30" s="102" t="s">
        <v>743</v>
      </c>
      <c r="B30" s="103"/>
      <c r="C30" s="104"/>
    </row>
    <row r="31" spans="1:8" ht="15.75" thickBot="1" x14ac:dyDescent="0.3">
      <c r="A31" s="105" t="s">
        <v>744</v>
      </c>
      <c r="B31" s="106"/>
      <c r="C31" s="107"/>
    </row>
    <row r="33" spans="1:5" x14ac:dyDescent="0.25">
      <c r="A33" s="78" t="s">
        <v>740</v>
      </c>
    </row>
    <row r="34" spans="1:5" x14ac:dyDescent="0.25">
      <c r="A34" s="78"/>
    </row>
    <row r="35" spans="1:5" ht="30.75" thickBot="1" x14ac:dyDescent="0.3">
      <c r="A35" s="14" t="s">
        <v>711</v>
      </c>
      <c r="B35" s="66" t="s">
        <v>712</v>
      </c>
      <c r="C35" s="66" t="s">
        <v>713</v>
      </c>
      <c r="D35" s="14" t="s">
        <v>714</v>
      </c>
      <c r="E35" s="14" t="s">
        <v>715</v>
      </c>
    </row>
    <row r="36" spans="1:5" ht="16.5" thickTop="1" thickBot="1" x14ac:dyDescent="0.3">
      <c r="A36" s="95" t="s">
        <v>738</v>
      </c>
      <c r="B36" s="94">
        <f>B19</f>
        <v>8955017.6620056853</v>
      </c>
      <c r="C36" s="94">
        <f>C19</f>
        <v>10610318.084860157</v>
      </c>
      <c r="D36" s="94">
        <f>D19</f>
        <v>19565335.746865839</v>
      </c>
      <c r="E36" s="94">
        <f>E19</f>
        <v>19821448.097116429</v>
      </c>
    </row>
    <row r="37" spans="1:5" ht="16.5" thickTop="1" thickBot="1" x14ac:dyDescent="0.3">
      <c r="A37" s="95" t="s">
        <v>739</v>
      </c>
      <c r="B37" s="94">
        <f>SUM(B20:B21)</f>
        <v>1631418.0106457155</v>
      </c>
      <c r="C37" s="94">
        <f>SUM(C20:C21)</f>
        <v>9524044.2419128101</v>
      </c>
      <c r="D37" s="94">
        <f>SUM(D20:D21)</f>
        <v>11155462.252558526</v>
      </c>
      <c r="E37" s="94">
        <f>SUM(E20:E21)</f>
        <v>9705414.1078737564</v>
      </c>
    </row>
    <row r="38" spans="1:5" ht="16.5" thickTop="1" thickBot="1" x14ac:dyDescent="0.3">
      <c r="A38" s="96" t="s">
        <v>702</v>
      </c>
      <c r="B38" s="94">
        <f>SUM(B36:B37)</f>
        <v>10586435.672651401</v>
      </c>
      <c r="C38" s="94">
        <f>SUM(C36:C37)</f>
        <v>20134362.326772965</v>
      </c>
      <c r="D38" s="97">
        <f>SUM(D36:D37)</f>
        <v>30720797.999424364</v>
      </c>
      <c r="E38" s="97">
        <f>SUM(E36:E37)</f>
        <v>29526862.204990186</v>
      </c>
    </row>
    <row r="39" spans="1:5" ht="16.5" thickTop="1" thickBot="1" x14ac:dyDescent="0.3">
      <c r="B39" s="10"/>
      <c r="C39" s="10"/>
      <c r="D39" s="16" t="s">
        <v>727</v>
      </c>
      <c r="E39" s="98">
        <f>D38-E38</f>
        <v>1193935.7944341786</v>
      </c>
    </row>
    <row r="40" spans="1:5" ht="16.5" thickTop="1" thickBot="1" x14ac:dyDescent="0.3">
      <c r="B40" s="1"/>
      <c r="C40" s="1"/>
      <c r="D40" s="15" t="s">
        <v>728</v>
      </c>
      <c r="E40" s="26">
        <f>(E38/D38)-1</f>
        <v>-3.8864087920390311E-2</v>
      </c>
    </row>
    <row r="41" spans="1:5" ht="15.75" thickTop="1" x14ac:dyDescent="0.25"/>
  </sheetData>
  <mergeCells count="2">
    <mergeCell ref="A1:E1"/>
    <mergeCell ref="A3:E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D8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915C5E0EC23024D816B90A28663D3B4" ma:contentTypeVersion="11" ma:contentTypeDescription="Crie um novo documento." ma:contentTypeScope="" ma:versionID="bc963dc06301566fa34ac020f4c529e1">
  <xsd:schema xmlns:xsd="http://www.w3.org/2001/XMLSchema" xmlns:xs="http://www.w3.org/2001/XMLSchema" xmlns:p="http://schemas.microsoft.com/office/2006/metadata/properties" xmlns:ns3="70af11bd-5d2e-464f-a98c-dbe1aef80998" xmlns:ns4="f0d161ba-de97-4f0a-8b60-b525e43981e8" targetNamespace="http://schemas.microsoft.com/office/2006/metadata/properties" ma:root="true" ma:fieldsID="09c824fe07d771e87f9fbc1e92c52873" ns3:_="" ns4:_="">
    <xsd:import namespace="70af11bd-5d2e-464f-a98c-dbe1aef80998"/>
    <xsd:import namespace="f0d161ba-de97-4f0a-8b60-b525e43981e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af11bd-5d2e-464f-a98c-dbe1aef809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d161ba-de97-4f0a-8b60-b525e4398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C7C9C4-B613-4A30-90D7-1F6DFFBACE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af11bd-5d2e-464f-a98c-dbe1aef80998"/>
    <ds:schemaRef ds:uri="f0d161ba-de97-4f0a-8b60-b525e4398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BCFCC9-0FC7-4DFE-A192-7CAD02B646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9935A2-7AEC-4A7A-8BD1-7E74B05A91E4}">
  <ds:schemaRefs>
    <ds:schemaRef ds:uri="http://schemas.microsoft.com/office/2006/metadata/properties"/>
    <ds:schemaRef ds:uri="70af11bd-5d2e-464f-a98c-dbe1aef80998"/>
    <ds:schemaRef ds:uri="f0d161ba-de97-4f0a-8b60-b525e43981e8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Tabela de Peças e Serviços </vt:lpstr>
      <vt:lpstr>Tabela Exemplificativa</vt:lpstr>
      <vt:lpstr>Mão de Obra</vt:lpstr>
      <vt:lpstr>Análise e Estimativa de Valor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Filipe Oliveira De Castro</dc:creator>
  <cp:keywords/>
  <dc:description/>
  <cp:lastModifiedBy>Renata da Silva Maciel</cp:lastModifiedBy>
  <cp:revision/>
  <dcterms:created xsi:type="dcterms:W3CDTF">2022-01-12T22:22:16Z</dcterms:created>
  <dcterms:modified xsi:type="dcterms:W3CDTF">2023-03-13T14:09:09Z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0x0101002915C5E0EC23024D816B90A28663D3B4</vt:lpwstr>
  </property>
</Properties>
</file>